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 activeTab="2"/>
  </bookViews>
  <sheets>
    <sheet name="Kryci_list 25121" sheetId="3" r:id="rId1"/>
    <sheet name="Rekap 25121" sheetId="4" r:id="rId2"/>
    <sheet name="SO 25121" sheetId="5" r:id="rId3"/>
  </sheets>
  <definedNames>
    <definedName name="_xlnm.Print_Titles" localSheetId="1">'Rekap 25121'!$9:$9</definedName>
    <definedName name="_xlnm.Print_Titles" localSheetId="2">'SO 25121'!$8:$8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5" i="5"/>
  <c r="J17" i="3" s="1"/>
  <c r="J20" s="1"/>
  <c r="V52" i="5"/>
  <c r="F16" i="4" s="1"/>
  <c r="K51" i="5"/>
  <c r="J51"/>
  <c r="S51"/>
  <c r="S52" s="1"/>
  <c r="E16" i="4" s="1"/>
  <c r="M51" i="5"/>
  <c r="M52" s="1"/>
  <c r="C16" i="4" s="1"/>
  <c r="L51" i="5"/>
  <c r="I51"/>
  <c r="I52" s="1"/>
  <c r="D16" i="4" s="1"/>
  <c r="V48" i="5"/>
  <c r="F15" i="4" s="1"/>
  <c r="K47" i="5"/>
  <c r="J47"/>
  <c r="S47"/>
  <c r="M47"/>
  <c r="L47"/>
  <c r="I47"/>
  <c r="K46"/>
  <c r="J46"/>
  <c r="S46"/>
  <c r="M46"/>
  <c r="L46"/>
  <c r="I46"/>
  <c r="K45"/>
  <c r="J45"/>
  <c r="S45"/>
  <c r="M45"/>
  <c r="L45"/>
  <c r="I45"/>
  <c r="K43"/>
  <c r="J43"/>
  <c r="S43"/>
  <c r="M43"/>
  <c r="L43"/>
  <c r="I43"/>
  <c r="K42"/>
  <c r="J42"/>
  <c r="S42"/>
  <c r="M42"/>
  <c r="L42"/>
  <c r="I42"/>
  <c r="K41"/>
  <c r="J41"/>
  <c r="S41"/>
  <c r="S48" s="1"/>
  <c r="E15" i="4" s="1"/>
  <c r="M41" i="5"/>
  <c r="M48" s="1"/>
  <c r="C15" i="4" s="1"/>
  <c r="L41" i="5"/>
  <c r="I41"/>
  <c r="I48" s="1"/>
  <c r="D15" i="4" s="1"/>
  <c r="V38" i="5"/>
  <c r="F14" i="4" s="1"/>
  <c r="K37" i="5"/>
  <c r="J37"/>
  <c r="S37"/>
  <c r="M37"/>
  <c r="L37"/>
  <c r="I37"/>
  <c r="K36"/>
  <c r="J36"/>
  <c r="S36"/>
  <c r="M36"/>
  <c r="L36"/>
  <c r="I36"/>
  <c r="K35"/>
  <c r="J35"/>
  <c r="S35"/>
  <c r="S38" s="1"/>
  <c r="E14" i="4" s="1"/>
  <c r="M35" i="5"/>
  <c r="M38" s="1"/>
  <c r="C14" i="4" s="1"/>
  <c r="L35" i="5"/>
  <c r="I35"/>
  <c r="I38" s="1"/>
  <c r="D14" i="4" s="1"/>
  <c r="V32" i="5"/>
  <c r="F13" i="4" s="1"/>
  <c r="K31" i="5"/>
  <c r="J31"/>
  <c r="S31"/>
  <c r="S32" s="1"/>
  <c r="E13" i="4" s="1"/>
  <c r="M31" i="5"/>
  <c r="L31"/>
  <c r="L32" s="1"/>
  <c r="B13" i="4" s="1"/>
  <c r="I31" i="5"/>
  <c r="I32" s="1"/>
  <c r="D13" i="4" s="1"/>
  <c r="V28" i="5"/>
  <c r="F12" i="4" s="1"/>
  <c r="K27" i="5"/>
  <c r="J27"/>
  <c r="S27"/>
  <c r="M27"/>
  <c r="L27"/>
  <c r="I27"/>
  <c r="K26"/>
  <c r="J26"/>
  <c r="S26"/>
  <c r="M26"/>
  <c r="L26"/>
  <c r="I26"/>
  <c r="K25"/>
  <c r="J25"/>
  <c r="S25"/>
  <c r="M25"/>
  <c r="L25"/>
  <c r="I25"/>
  <c r="K24"/>
  <c r="J24"/>
  <c r="S24"/>
  <c r="M24"/>
  <c r="L24"/>
  <c r="I24"/>
  <c r="K23"/>
  <c r="J23"/>
  <c r="S23"/>
  <c r="M23"/>
  <c r="L23"/>
  <c r="I23"/>
  <c r="K22"/>
  <c r="J22"/>
  <c r="S22"/>
  <c r="M22"/>
  <c r="L22"/>
  <c r="I22"/>
  <c r="K21"/>
  <c r="J21"/>
  <c r="S21"/>
  <c r="S28" s="1"/>
  <c r="E12" i="4" s="1"/>
  <c r="M21" i="5"/>
  <c r="M28" s="1"/>
  <c r="C12" i="4" s="1"/>
  <c r="L21" i="5"/>
  <c r="I21"/>
  <c r="I28" s="1"/>
  <c r="D12" i="4" s="1"/>
  <c r="V18" i="5"/>
  <c r="F11" i="4" s="1"/>
  <c r="K17" i="5"/>
  <c r="J17"/>
  <c r="S17"/>
  <c r="M17"/>
  <c r="L17"/>
  <c r="I17"/>
  <c r="K16"/>
  <c r="J16"/>
  <c r="S16"/>
  <c r="M16"/>
  <c r="L16"/>
  <c r="I16"/>
  <c r="K15"/>
  <c r="J15"/>
  <c r="S15"/>
  <c r="M15"/>
  <c r="L15"/>
  <c r="I15"/>
  <c r="K14"/>
  <c r="J14"/>
  <c r="S14"/>
  <c r="M14"/>
  <c r="L14"/>
  <c r="I14"/>
  <c r="K13"/>
  <c r="J13"/>
  <c r="S13"/>
  <c r="M13"/>
  <c r="L13"/>
  <c r="I13"/>
  <c r="K12"/>
  <c r="J12"/>
  <c r="S12"/>
  <c r="M12"/>
  <c r="L12"/>
  <c r="I12"/>
  <c r="K11"/>
  <c r="J11"/>
  <c r="S11"/>
  <c r="M11"/>
  <c r="L11"/>
  <c r="I11"/>
  <c r="I30" i="3" l="1"/>
  <c r="J30" s="1"/>
  <c r="K55" i="5"/>
  <c r="M18"/>
  <c r="C11" i="4" s="1"/>
  <c r="S18" i="5"/>
  <c r="E11" i="4" s="1"/>
  <c r="M32" i="5"/>
  <c r="C13" i="4" s="1"/>
  <c r="V54" i="5"/>
  <c r="F17" i="4" s="1"/>
  <c r="L28" i="5"/>
  <c r="B12" i="4" s="1"/>
  <c r="L38" i="5"/>
  <c r="B14" i="4" s="1"/>
  <c r="L48" i="5"/>
  <c r="B15" i="4" s="1"/>
  <c r="L52" i="5"/>
  <c r="B16" i="4" s="1"/>
  <c r="I18" i="5"/>
  <c r="D11" i="4" s="1"/>
  <c r="L18" i="5"/>
  <c r="B11" i="4" s="1"/>
  <c r="S54" i="5" l="1"/>
  <c r="E17" i="4" s="1"/>
  <c r="M54" i="5"/>
  <c r="C17" i="4" s="1"/>
  <c r="E16" i="3" s="1"/>
  <c r="V55" i="5"/>
  <c r="F19" i="4" s="1"/>
  <c r="S55" i="5"/>
  <c r="E19" i="4" s="1"/>
  <c r="I54" i="5"/>
  <c r="D17" i="4" s="1"/>
  <c r="F16" i="3" s="1"/>
  <c r="J23" s="1"/>
  <c r="L54" i="5"/>
  <c r="B17" i="4" s="1"/>
  <c r="D16" i="3" s="1"/>
  <c r="F20" l="1"/>
  <c r="F23"/>
  <c r="F24"/>
  <c r="M55" i="5"/>
  <c r="C19" i="4" s="1"/>
  <c r="J24" i="3"/>
  <c r="F22"/>
  <c r="J22"/>
  <c r="I55" i="5"/>
  <c r="D19" i="4" s="1"/>
  <c r="L55" i="5"/>
  <c r="B19" i="4" s="1"/>
  <c r="J26" i="3" l="1"/>
  <c r="J28" s="1"/>
  <c r="I29" s="1"/>
  <c r="J29" s="1"/>
  <c r="J31" s="1"/>
</calcChain>
</file>

<file path=xl/sharedStrings.xml><?xml version="1.0" encoding="utf-8"?>
<sst xmlns="http://schemas.openxmlformats.org/spreadsheetml/2006/main" count="223" uniqueCount="136">
  <si>
    <t>ZRN</t>
  </si>
  <si>
    <t>Krycí list rozpočtu</t>
  </si>
  <si>
    <t xml:space="preserve">Miesto:  </t>
  </si>
  <si>
    <t>Objekt SO 01 univerzálna dobijacia solárna stanica</t>
  </si>
  <si>
    <t xml:space="preserve">Ks: </t>
  </si>
  <si>
    <t xml:space="preserve">Zákazka: </t>
  </si>
  <si>
    <t xml:space="preserve">Spracoval: </t>
  </si>
  <si>
    <t xml:space="preserve">Dňa </t>
  </si>
  <si>
    <t>10. 2. 2021</t>
  </si>
  <si>
    <t>Odberateľ: obec Buglovce 56, Spišské Podhradie</t>
  </si>
  <si>
    <t>Projektant: Ing.Štefan Comba,Levoča</t>
  </si>
  <si>
    <t xml:space="preserve">Dodávateľ: 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</si>
  <si>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</si>
  <si>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</si>
  <si>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</si>
  <si>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</si>
  <si>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</si>
  <si>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</si>
  <si>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 xml:space="preserve">VRN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</si>
  <si>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</si>
  <si>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</si>
  <si>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</si>
  <si>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</si>
  <si>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</si>
  <si>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</si>
  <si>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</si>
  <si>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</si>
  <si>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</si>
  <si>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</si>
  <si>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</si>
  <si>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</si>
  <si>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</si>
  <si>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</si>
  <si>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VRN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</si>
  <si>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</si>
  <si>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</si>
  <si>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</si>
  <si>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</si>
  <si>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</si>
  <si>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</si>
  <si>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</si>
  <si>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</si>
  <si>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</si>
  <si>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</si>
  <si>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</si>
  <si>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</si>
  <si>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</si>
  <si>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</si>
  <si>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</si>
  <si>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</si>
  <si>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</si>
  <si>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</si>
  <si>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10. 2. 2021</t>
  </si>
  <si>
    <t>Prehľad rozpočtových nákladov</t>
  </si>
  <si>
    <t>Práce HSV</t>
  </si>
  <si>
    <t>ZEMNÉ PRÁCE</t>
  </si>
  <si>
    <t>ZÁKLADY</t>
  </si>
  <si>
    <t>VODOROVNÉ KONŠTRUKCIE</t>
  </si>
  <si>
    <t>SPEVNENÉ PLOCHY</t>
  </si>
  <si>
    <t>OSTATNÉ PRÁCE</t>
  </si>
  <si>
    <t>PRESUNY HMÔT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</si>
  <si>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</si>
  <si>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</si>
  <si>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</si>
  <si>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</si>
  <si>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</si>
  <si>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</si>
  <si>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</si>
  <si>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</si>
  <si>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</si>
  <si>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</si>
  <si>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Suť</t>
  </si>
  <si>
    <t xml:space="preserve">Dátum: </t>
  </si>
  <si>
    <t xml:space="preserve">  1/A 1</t>
  </si>
  <si>
    <t xml:space="preserve"> 121101001</t>
  </si>
  <si>
    <t>Odstránenie ornice ručne s vodorov. premiest., na hromady do 50 m hr. do 150 mm</t>
  </si>
  <si>
    <t>m3</t>
  </si>
  <si>
    <t xml:space="preserve"> 133111101</t>
  </si>
  <si>
    <t>Hĺbenie pätiek v  horninách tr. 3 - ručným náradím plocha výkopu do 4 m2</t>
  </si>
  <si>
    <t xml:space="preserve"> 132111101</t>
  </si>
  <si>
    <t>Hĺbenie rýh šírky do 600 mm v  horninách tr. 3 - ručným náradím - obrubníky</t>
  </si>
  <si>
    <t xml:space="preserve"> 162201101</t>
  </si>
  <si>
    <t>Vodorovné premiestnenie výkopku z horniny 1-4 do 20m</t>
  </si>
  <si>
    <t>M3</t>
  </si>
  <si>
    <t xml:space="preserve"> 167101100</t>
  </si>
  <si>
    <t>Nakladanie výkopku tr.1-4 ručne</t>
  </si>
  <si>
    <t xml:space="preserve"> 174101001</t>
  </si>
  <si>
    <t>Zásyp sypaninou so zhutnením jám, šachiet, rýh, zárezov alebo okolo objektov do 100 m3</t>
  </si>
  <si>
    <t xml:space="preserve"> 131111101</t>
  </si>
  <si>
    <t>Hĺbenie jám v  horninách tr. 3 - ručným náradím - obkop</t>
  </si>
  <si>
    <t xml:space="preserve"> 11/A 1</t>
  </si>
  <si>
    <t xml:space="preserve"> 275313611</t>
  </si>
  <si>
    <t>Betón základových pätiek, prostý tr.C 16/20</t>
  </si>
  <si>
    <t xml:space="preserve"> 271573001</t>
  </si>
  <si>
    <t>Násyp pod zákl. konštr. so zhutnením zo štrkopiesku fr. 0-32 mm hr. 150 mm - pätka</t>
  </si>
  <si>
    <t xml:space="preserve"> 275351217</t>
  </si>
  <si>
    <t>Debnenie základových pätiek, zhotovenie-tradičné</t>
  </si>
  <si>
    <t>m2</t>
  </si>
  <si>
    <t xml:space="preserve"> 275351218</t>
  </si>
  <si>
    <t>Debnenie základových pätiek, odstránenie-tradičné</t>
  </si>
  <si>
    <t xml:space="preserve"> 275361221</t>
  </si>
  <si>
    <t>Osadenie + dodávka  - zemniaca tyč</t>
  </si>
  <si>
    <t>m</t>
  </si>
  <si>
    <t xml:space="preserve">Osadenie - kotevný rošt </t>
  </si>
  <si>
    <t>t</t>
  </si>
  <si>
    <t>Osadenie + dodávka - zemniaca gulatina S 10 mm,M24 - 4 ks</t>
  </si>
  <si>
    <t>kpl</t>
  </si>
  <si>
    <t>221/A 1</t>
  </si>
  <si>
    <t xml:space="preserve"> 451577877</t>
  </si>
  <si>
    <t>Podklad pod dlažbu v ploche vodorovnej alebo v sklone do 1:5 hr. od 30 do 100 mm zo štrkopiesku</t>
  </si>
  <si>
    <t xml:space="preserve"> 596911112</t>
  </si>
  <si>
    <t>Kladenie zámkovej dlažby  hr.6cm pre peších nad 20 m2</t>
  </si>
  <si>
    <t>P/PC</t>
  </si>
  <si>
    <t xml:space="preserve"> 597000000</t>
  </si>
  <si>
    <t>zamková dlažba hr. 60 mm</t>
  </si>
  <si>
    <t xml:space="preserve"> 564251111</t>
  </si>
  <si>
    <t>Podklad alebo podsyp zo štrkopiesku s rozprestretím, vlhčením a zhutnením po zhutnení hr.150 mm</t>
  </si>
  <si>
    <t xml:space="preserve"> 917712111</t>
  </si>
  <si>
    <t xml:space="preserve">Osadenie chodník. obrubníka </t>
  </si>
  <si>
    <t>dodávka - obrubník</t>
  </si>
  <si>
    <t>S/S10</t>
  </si>
  <si>
    <t xml:space="preserve"> 999000000</t>
  </si>
  <si>
    <t>M+D - univerzálna dobíjacia solárna stanica</t>
  </si>
  <si>
    <t xml:space="preserve"> 918101111</t>
  </si>
  <si>
    <t>Lôžko pod obrub., krajníky alebo obruby z dlažob. kociek z betónu prostého tr. C 10/12,5</t>
  </si>
  <si>
    <t>1/A 1</t>
  </si>
  <si>
    <t xml:space="preserve"> 935000000</t>
  </si>
  <si>
    <t>Osadenie + montáž + dodávka - lavička</t>
  </si>
  <si>
    <t>ks</t>
  </si>
  <si>
    <t>Demontáž žumpy</t>
  </si>
  <si>
    <t xml:space="preserve"> 998223011</t>
  </si>
  <si>
    <t>Presun hmôt pre pozemné komunikácie s krytom dláždeným (822 2.3, 822 5.3) akejkoľvek dĺžky objektu</t>
  </si>
  <si>
    <t>Stavba Univerzálna dobijacia solárna stanica na elektrobicykle</t>
  </si>
  <si>
    <t>Zákazka Univerzálna dobijacia solárna stanica na elektrobicykle</t>
  </si>
  <si>
    <t>Spracoval: Ing. Štefan Comba</t>
  </si>
  <si>
    <t>Špecifikácia:                                                                                 napájanie slnečnou energiou, 4 x zásuvka na 230 V
1 x kompresor
4 x stojan na bicykle
8 x USB
4 x držiak telefónu
4 x autozásuvka 12 V
1 x osvetlenie
1 x AED defibrilátor
1 x AED BOX, vyhrievanie, batérie, GSM OUT
1 x AED elektródy pre deti
1 x AED elektródy pro deti
1 x Kamera</t>
  </si>
</sst>
</file>

<file path=xl/styles.xml><?xml version="1.0" encoding="utf-8"?>
<styleSheet xmlns="http://schemas.openxmlformats.org/spreadsheetml/2006/main">
  <numFmts count="3">
    <numFmt numFmtId="164" formatCode="###\ ###\ ##0.00"/>
    <numFmt numFmtId="165" formatCode="###\ ###\ ##0.000"/>
    <numFmt numFmtId="166" formatCode="###\ ###\ ##0.0000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9"/>
      <color theme="1"/>
      <name val="Arial CE"/>
      <charset val="238"/>
    </font>
    <font>
      <sz val="8"/>
      <color rgb="FF000000"/>
      <name val="Arial CE"/>
      <charset val="238"/>
    </font>
    <font>
      <sz val="8"/>
      <color rgb="FF000000"/>
      <name val="Calibri"/>
      <family val="2"/>
      <charset val="238"/>
      <scheme val="minor"/>
    </font>
    <font>
      <sz val="8"/>
      <color rgb="FF0000FF"/>
      <name val="Arial CE"/>
      <charset val="238"/>
    </font>
    <font>
      <sz val="8"/>
      <color rgb="FF0000FF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b/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AA"/>
        <bgColor indexed="64"/>
      </patternFill>
    </fill>
  </fills>
  <borders count="9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/>
    <xf numFmtId="0" fontId="1" fillId="0" borderId="3" xfId="0" applyFont="1" applyFill="1" applyBorder="1"/>
    <xf numFmtId="0" fontId="2" fillId="0" borderId="3" xfId="0" applyFont="1" applyFill="1" applyBorder="1"/>
    <xf numFmtId="0" fontId="1" fillId="0" borderId="4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164" fontId="1" fillId="0" borderId="7" xfId="0" applyNumberFormat="1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164" fontId="1" fillId="0" borderId="24" xfId="0" applyNumberFormat="1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5" fillId="0" borderId="13" xfId="0" applyFont="1" applyFill="1" applyBorder="1"/>
    <xf numFmtId="0" fontId="5" fillId="0" borderId="9" xfId="0" applyFont="1" applyFill="1" applyBorder="1"/>
    <xf numFmtId="0" fontId="5" fillId="0" borderId="6" xfId="0" applyFont="1" applyFill="1" applyBorder="1"/>
    <xf numFmtId="0" fontId="4" fillId="0" borderId="18" xfId="0" applyFont="1" applyFill="1" applyBorder="1"/>
    <xf numFmtId="0" fontId="4" fillId="0" borderId="13" xfId="0" applyFont="1" applyFill="1" applyBorder="1"/>
    <xf numFmtId="0" fontId="4" fillId="0" borderId="6" xfId="0" applyFont="1" applyFill="1" applyBorder="1"/>
    <xf numFmtId="0" fontId="4" fillId="0" borderId="23" xfId="0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1" fillId="0" borderId="24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4" fillId="0" borderId="30" xfId="0" applyFont="1" applyFill="1" applyBorder="1"/>
    <xf numFmtId="0" fontId="4" fillId="0" borderId="7" xfId="0" applyFont="1" applyFill="1" applyBorder="1"/>
    <xf numFmtId="0" fontId="3" fillId="0" borderId="40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4" fillId="0" borderId="33" xfId="0" applyFont="1" applyFill="1" applyBorder="1"/>
    <xf numFmtId="0" fontId="4" fillId="0" borderId="31" xfId="0" applyFont="1" applyFill="1" applyBorder="1"/>
    <xf numFmtId="0" fontId="4" fillId="0" borderId="9" xfId="0" applyFont="1" applyFill="1" applyBorder="1"/>
    <xf numFmtId="0" fontId="4" fillId="0" borderId="40" xfId="0" applyFont="1" applyFill="1" applyBorder="1" applyAlignment="1">
      <alignment horizontal="center"/>
    </xf>
    <xf numFmtId="164" fontId="1" fillId="0" borderId="18" xfId="0" applyNumberFormat="1" applyFont="1" applyFill="1" applyBorder="1"/>
    <xf numFmtId="0" fontId="4" fillId="0" borderId="44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4" fillId="0" borderId="46" xfId="0" applyFont="1" applyFill="1" applyBorder="1"/>
    <xf numFmtId="0" fontId="4" fillId="0" borderId="49" xfId="0" applyFont="1" applyFill="1" applyBorder="1"/>
    <xf numFmtId="0" fontId="4" fillId="0" borderId="50" xfId="0" applyFont="1" applyFill="1" applyBorder="1"/>
    <xf numFmtId="0" fontId="4" fillId="0" borderId="51" xfId="0" applyFont="1" applyFill="1" applyBorder="1"/>
    <xf numFmtId="164" fontId="1" fillId="0" borderId="52" xfId="0" applyNumberFormat="1" applyFont="1" applyFill="1" applyBorder="1"/>
    <xf numFmtId="164" fontId="4" fillId="0" borderId="47" xfId="0" applyNumberFormat="1" applyFont="1" applyFill="1" applyBorder="1"/>
    <xf numFmtId="164" fontId="4" fillId="0" borderId="48" xfId="0" applyNumberFormat="1" applyFont="1" applyFill="1" applyBorder="1"/>
    <xf numFmtId="164" fontId="4" fillId="0" borderId="49" xfId="0" applyNumberFormat="1" applyFont="1" applyFill="1" applyBorder="1"/>
    <xf numFmtId="164" fontId="4" fillId="0" borderId="50" xfId="0" applyNumberFormat="1" applyFont="1" applyFill="1" applyBorder="1"/>
    <xf numFmtId="164" fontId="1" fillId="0" borderId="51" xfId="0" applyNumberFormat="1" applyFont="1" applyFill="1" applyBorder="1"/>
    <xf numFmtId="164" fontId="4" fillId="0" borderId="0" xfId="0" applyNumberFormat="1" applyFont="1" applyFill="1" applyBorder="1"/>
    <xf numFmtId="164" fontId="4" fillId="0" borderId="53" xfId="0" applyNumberFormat="1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" xfId="0" applyFont="1" applyFill="1" applyBorder="1"/>
    <xf numFmtId="164" fontId="1" fillId="0" borderId="19" xfId="0" applyNumberFormat="1" applyFont="1" applyFill="1" applyBorder="1"/>
    <xf numFmtId="164" fontId="1" fillId="0" borderId="53" xfId="0" applyNumberFormat="1" applyFont="1" applyFill="1" applyBorder="1"/>
    <xf numFmtId="164" fontId="4" fillId="0" borderId="59" xfId="0" applyNumberFormat="1" applyFont="1" applyFill="1" applyBorder="1"/>
    <xf numFmtId="164" fontId="1" fillId="0" borderId="59" xfId="0" applyNumberFormat="1" applyFont="1" applyFill="1" applyBorder="1"/>
    <xf numFmtId="0" fontId="3" fillId="0" borderId="61" xfId="0" applyFont="1" applyFill="1" applyBorder="1" applyAlignment="1">
      <alignment horizontal="center"/>
    </xf>
    <xf numFmtId="0" fontId="4" fillId="0" borderId="62" xfId="0" applyFont="1" applyFill="1" applyBorder="1"/>
    <xf numFmtId="0" fontId="4" fillId="0" borderId="63" xfId="0" applyFont="1" applyFill="1" applyBorder="1"/>
    <xf numFmtId="0" fontId="4" fillId="0" borderId="64" xfId="0" applyFont="1" applyFill="1" applyBorder="1" applyAlignment="1">
      <alignment horizontal="center"/>
    </xf>
    <xf numFmtId="0" fontId="4" fillId="0" borderId="65" xfId="0" applyFont="1" applyFill="1" applyBorder="1"/>
    <xf numFmtId="164" fontId="4" fillId="0" borderId="65" xfId="0" applyNumberFormat="1" applyFont="1" applyFill="1" applyBorder="1"/>
    <xf numFmtId="164" fontId="4" fillId="0" borderId="66" xfId="0" applyNumberFormat="1" applyFont="1" applyFill="1" applyBorder="1"/>
    <xf numFmtId="164" fontId="4" fillId="0" borderId="67" xfId="0" applyNumberFormat="1" applyFont="1" applyFill="1" applyBorder="1"/>
    <xf numFmtId="164" fontId="1" fillId="0" borderId="68" xfId="0" applyNumberFormat="1" applyFont="1" applyFill="1" applyBorder="1"/>
    <xf numFmtId="164" fontId="3" fillId="0" borderId="69" xfId="0" applyNumberFormat="1" applyFont="1" applyFill="1" applyBorder="1"/>
    <xf numFmtId="164" fontId="1" fillId="0" borderId="70" xfId="0" applyNumberFormat="1" applyFont="1" applyFill="1" applyBorder="1"/>
    <xf numFmtId="0" fontId="1" fillId="0" borderId="12" xfId="0" applyFont="1" applyFill="1" applyBorder="1"/>
    <xf numFmtId="0" fontId="1" fillId="0" borderId="71" xfId="0" applyFont="1" applyFill="1" applyBorder="1"/>
    <xf numFmtId="0" fontId="1" fillId="0" borderId="72" xfId="0" applyFont="1" applyFill="1" applyBorder="1"/>
    <xf numFmtId="0" fontId="4" fillId="0" borderId="8" xfId="0" applyFont="1" applyFill="1" applyBorder="1"/>
    <xf numFmtId="0" fontId="1" fillId="0" borderId="17" xfId="0" applyFont="1" applyFill="1" applyBorder="1"/>
    <xf numFmtId="0" fontId="4" fillId="0" borderId="73" xfId="0" applyFont="1" applyFill="1" applyBorder="1"/>
    <xf numFmtId="164" fontId="4" fillId="0" borderId="74" xfId="0" applyNumberFormat="1" applyFont="1" applyFill="1" applyBorder="1"/>
    <xf numFmtId="164" fontId="3" fillId="0" borderId="75" xfId="0" applyNumberFormat="1" applyFont="1" applyFill="1" applyBorder="1"/>
    <xf numFmtId="164" fontId="3" fillId="0" borderId="76" xfId="0" applyNumberFormat="1" applyFont="1" applyFill="1" applyBorder="1"/>
    <xf numFmtId="0" fontId="3" fillId="0" borderId="77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1" fillId="0" borderId="22" xfId="0" applyNumberFormat="1" applyFont="1" applyFill="1" applyBorder="1"/>
    <xf numFmtId="164" fontId="1" fillId="0" borderId="20" xfId="0" applyNumberFormat="1" applyFont="1" applyFill="1" applyBorder="1"/>
    <xf numFmtId="0" fontId="4" fillId="0" borderId="74" xfId="0" applyFont="1" applyFill="1" applyBorder="1"/>
    <xf numFmtId="0" fontId="4" fillId="0" borderId="0" xfId="0" applyFont="1" applyFill="1" applyBorder="1"/>
    <xf numFmtId="0" fontId="4" fillId="0" borderId="53" xfId="0" applyFont="1" applyFill="1" applyBorder="1"/>
    <xf numFmtId="0" fontId="1" fillId="0" borderId="0" xfId="0" applyFont="1" applyFill="1" applyBorder="1"/>
    <xf numFmtId="164" fontId="4" fillId="0" borderId="78" xfId="0" applyNumberFormat="1" applyFont="1" applyFill="1" applyBorder="1"/>
    <xf numFmtId="164" fontId="4" fillId="0" borderId="79" xfId="0" applyNumberFormat="1" applyFont="1" applyFill="1" applyBorder="1"/>
    <xf numFmtId="164" fontId="1" fillId="0" borderId="78" xfId="0" applyNumberFormat="1" applyFont="1" applyFill="1" applyBorder="1"/>
    <xf numFmtId="0" fontId="1" fillId="0" borderId="80" xfId="0" applyFont="1" applyFill="1" applyBorder="1"/>
    <xf numFmtId="164" fontId="4" fillId="0" borderId="81" xfId="0" applyNumberFormat="1" applyFont="1" applyFill="1" applyBorder="1"/>
    <xf numFmtId="0" fontId="1" fillId="0" borderId="82" xfId="0" applyFont="1" applyFill="1" applyBorder="1"/>
    <xf numFmtId="0" fontId="1" fillId="0" borderId="53" xfId="0" applyFont="1" applyFill="1" applyBorder="1"/>
    <xf numFmtId="164" fontId="1" fillId="0" borderId="79" xfId="0" applyNumberFormat="1" applyFont="1" applyFill="1" applyBorder="1"/>
    <xf numFmtId="0" fontId="1" fillId="0" borderId="59" xfId="0" applyFont="1" applyFill="1" applyBorder="1"/>
    <xf numFmtId="0" fontId="4" fillId="0" borderId="59" xfId="0" applyFont="1" applyFill="1" applyBorder="1"/>
    <xf numFmtId="0" fontId="1" fillId="0" borderId="83" xfId="0" applyFont="1" applyFill="1" applyBorder="1"/>
    <xf numFmtId="164" fontId="1" fillId="0" borderId="84" xfId="0" applyNumberFormat="1" applyFont="1" applyFill="1" applyBorder="1"/>
    <xf numFmtId="164" fontId="3" fillId="0" borderId="85" xfId="0" applyNumberFormat="1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58" xfId="0" applyFont="1" applyFill="1" applyBorder="1"/>
    <xf numFmtId="0" fontId="1" fillId="0" borderId="60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86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2" fillId="0" borderId="1" xfId="0" applyFont="1" applyBorder="1"/>
    <xf numFmtId="0" fontId="3" fillId="2" borderId="3" xfId="0" applyFont="1" applyFill="1" applyBorder="1" applyAlignment="1">
      <alignment horizontal="center"/>
    </xf>
    <xf numFmtId="166" fontId="1" fillId="0" borderId="0" xfId="0" applyNumberFormat="1" applyFont="1"/>
    <xf numFmtId="164" fontId="1" fillId="0" borderId="0" xfId="0" applyNumberFormat="1" applyFont="1"/>
    <xf numFmtId="0" fontId="4" fillId="0" borderId="92" xfId="0" applyFont="1" applyBorder="1"/>
    <xf numFmtId="164" fontId="4" fillId="0" borderId="92" xfId="0" applyNumberFormat="1" applyFont="1" applyBorder="1"/>
    <xf numFmtId="166" fontId="4" fillId="0" borderId="92" xfId="0" applyNumberFormat="1" applyFont="1" applyBorder="1"/>
    <xf numFmtId="0" fontId="7" fillId="0" borderId="0" xfId="0" applyFont="1"/>
    <xf numFmtId="0" fontId="3" fillId="0" borderId="92" xfId="0" applyFont="1" applyBorder="1"/>
    <xf numFmtId="164" fontId="3" fillId="0" borderId="92" xfId="0" applyNumberFormat="1" applyFont="1" applyBorder="1"/>
    <xf numFmtId="0" fontId="4" fillId="0" borderId="0" xfId="0" applyFont="1"/>
    <xf numFmtId="164" fontId="4" fillId="0" borderId="0" xfId="0" applyNumberFormat="1" applyFont="1"/>
    <xf numFmtId="166" fontId="4" fillId="0" borderId="0" xfId="0" applyNumberFormat="1" applyFont="1"/>
    <xf numFmtId="164" fontId="3" fillId="0" borderId="0" xfId="0" applyNumberFormat="1" applyFont="1"/>
    <xf numFmtId="166" fontId="3" fillId="0" borderId="0" xfId="0" applyNumberFormat="1" applyFont="1"/>
    <xf numFmtId="0" fontId="9" fillId="0" borderId="0" xfId="0" applyFont="1"/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3" fillId="0" borderId="1" xfId="0" applyFont="1" applyFill="1" applyBorder="1" applyAlignment="1">
      <alignment wrapText="1"/>
    </xf>
    <xf numFmtId="0" fontId="10" fillId="0" borderId="1" xfId="0" applyFont="1" applyFill="1" applyBorder="1"/>
    <xf numFmtId="165" fontId="1" fillId="0" borderId="0" xfId="0" applyNumberFormat="1" applyFont="1"/>
    <xf numFmtId="0" fontId="3" fillId="2" borderId="92" xfId="0" applyFont="1" applyFill="1" applyBorder="1" applyAlignment="1">
      <alignment horizontal="center"/>
    </xf>
    <xf numFmtId="49" fontId="4" fillId="0" borderId="92" xfId="0" applyNumberFormat="1" applyFont="1" applyBorder="1"/>
    <xf numFmtId="165" fontId="4" fillId="0" borderId="92" xfId="0" applyNumberFormat="1" applyFont="1" applyBorder="1"/>
    <xf numFmtId="165" fontId="4" fillId="0" borderId="0" xfId="0" applyNumberFormat="1" applyFont="1"/>
    <xf numFmtId="0" fontId="3" fillId="0" borderId="0" xfId="0" applyFont="1" applyAlignment="1">
      <alignment horizontal="left"/>
    </xf>
    <xf numFmtId="0" fontId="11" fillId="0" borderId="0" xfId="0" applyFont="1" applyAlignment="1">
      <alignment wrapText="1"/>
    </xf>
    <xf numFmtId="165" fontId="11" fillId="0" borderId="0" xfId="0" applyNumberFormat="1" applyFont="1" applyAlignment="1">
      <alignment wrapText="1"/>
    </xf>
    <xf numFmtId="164" fontId="11" fillId="0" borderId="0" xfId="0" applyNumberFormat="1" applyFont="1" applyAlignment="1">
      <alignment wrapText="1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 wrapText="1"/>
    </xf>
    <xf numFmtId="49" fontId="11" fillId="0" borderId="0" xfId="0" applyNumberFormat="1" applyFont="1" applyAlignment="1">
      <alignment horizontal="left" wrapText="1"/>
    </xf>
    <xf numFmtId="165" fontId="11" fillId="0" borderId="0" xfId="0" applyNumberFormat="1" applyFont="1"/>
    <xf numFmtId="165" fontId="3" fillId="0" borderId="0" xfId="0" applyNumberFormat="1" applyFont="1"/>
    <xf numFmtId="0" fontId="13" fillId="0" borderId="0" xfId="0" applyFont="1" applyAlignment="1">
      <alignment wrapText="1"/>
    </xf>
    <xf numFmtId="165" fontId="13" fillId="0" borderId="0" xfId="0" applyNumberFormat="1" applyFont="1" applyAlignment="1">
      <alignment wrapText="1"/>
    </xf>
    <xf numFmtId="164" fontId="13" fillId="0" borderId="0" xfId="0" applyNumberFormat="1" applyFont="1" applyAlignment="1">
      <alignment wrapText="1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 wrapText="1"/>
    </xf>
    <xf numFmtId="49" fontId="13" fillId="0" borderId="0" xfId="0" applyNumberFormat="1" applyFont="1" applyAlignment="1">
      <alignment horizontal="left" wrapText="1"/>
    </xf>
    <xf numFmtId="165" fontId="13" fillId="0" borderId="0" xfId="0" applyNumberFormat="1" applyFont="1"/>
    <xf numFmtId="0" fontId="15" fillId="0" borderId="0" xfId="0" applyFont="1"/>
    <xf numFmtId="0" fontId="16" fillId="0" borderId="92" xfId="0" applyFont="1" applyBorder="1"/>
    <xf numFmtId="165" fontId="16" fillId="0" borderId="92" xfId="0" applyNumberFormat="1" applyFont="1" applyBorder="1"/>
    <xf numFmtId="164" fontId="16" fillId="0" borderId="92" xfId="0" applyNumberFormat="1" applyFont="1" applyBorder="1"/>
    <xf numFmtId="0" fontId="17" fillId="0" borderId="92" xfId="0" applyFont="1" applyBorder="1"/>
    <xf numFmtId="0" fontId="6" fillId="0" borderId="27" xfId="0" applyFont="1" applyFill="1" applyBorder="1" applyAlignment="1">
      <alignment wrapText="1"/>
    </xf>
    <xf numFmtId="0" fontId="6" fillId="0" borderId="28" xfId="0" applyFont="1" applyFill="1" applyBorder="1" applyAlignment="1">
      <alignment wrapText="1"/>
    </xf>
    <xf numFmtId="0" fontId="6" fillId="0" borderId="29" xfId="0" applyFont="1" applyFill="1" applyBorder="1" applyAlignment="1">
      <alignment wrapText="1"/>
    </xf>
    <xf numFmtId="0" fontId="4" fillId="0" borderId="27" xfId="0" applyFont="1" applyFill="1" applyBorder="1" applyAlignment="1">
      <alignment wrapText="1"/>
    </xf>
    <xf numFmtId="0" fontId="1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4" fillId="0" borderId="37" xfId="0" applyFont="1" applyFill="1" applyBorder="1" applyAlignment="1">
      <alignment wrapText="1"/>
    </xf>
    <xf numFmtId="0" fontId="1" fillId="0" borderId="38" xfId="0" applyFont="1" applyFill="1" applyBorder="1" applyAlignment="1">
      <alignment wrapText="1"/>
    </xf>
    <xf numFmtId="0" fontId="1" fillId="0" borderId="39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87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1" fillId="0" borderId="87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1"/>
  <sheetViews>
    <sheetView topLeftCell="A16" workbookViewId="0">
      <selection activeCell="B3" sqref="B3"/>
    </sheetView>
  </sheetViews>
  <sheetFormatPr defaultColWidth="0"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>
      <c r="A1" s="3"/>
      <c r="B1" s="7"/>
      <c r="C1" s="7"/>
      <c r="D1" s="7"/>
      <c r="E1" s="7"/>
      <c r="F1" s="8" t="s">
        <v>1</v>
      </c>
      <c r="G1" s="7"/>
      <c r="H1" s="7"/>
      <c r="I1" s="7"/>
      <c r="J1" s="7"/>
      <c r="W1">
        <v>30.126000000000001</v>
      </c>
    </row>
    <row r="2" spans="1:23" ht="30" customHeight="1" thickTop="1">
      <c r="A2" s="6"/>
      <c r="B2" s="179" t="s">
        <v>132</v>
      </c>
      <c r="C2" s="180"/>
      <c r="D2" s="180"/>
      <c r="E2" s="180"/>
      <c r="F2" s="180"/>
      <c r="G2" s="180"/>
      <c r="H2" s="180"/>
      <c r="I2" s="180"/>
      <c r="J2" s="181"/>
    </row>
    <row r="3" spans="1:23" ht="18" customHeight="1">
      <c r="A3" s="6"/>
      <c r="B3" s="27" t="s">
        <v>3</v>
      </c>
      <c r="C3" s="28"/>
      <c r="D3" s="29"/>
      <c r="E3" s="29"/>
      <c r="F3" s="29"/>
      <c r="G3" s="10"/>
      <c r="H3" s="10"/>
      <c r="I3" s="30" t="s">
        <v>2</v>
      </c>
      <c r="J3" s="23"/>
    </row>
    <row r="4" spans="1:23" ht="18" customHeight="1">
      <c r="A4" s="6"/>
      <c r="B4" s="16"/>
      <c r="C4" s="13"/>
      <c r="D4" s="10"/>
      <c r="E4" s="10"/>
      <c r="F4" s="10"/>
      <c r="G4" s="10"/>
      <c r="H4" s="10"/>
      <c r="I4" s="30" t="s">
        <v>4</v>
      </c>
      <c r="J4" s="23"/>
    </row>
    <row r="5" spans="1:23" ht="18" customHeight="1" thickBot="1">
      <c r="A5" s="6"/>
      <c r="B5" s="31" t="s">
        <v>5</v>
      </c>
      <c r="C5" s="13"/>
      <c r="D5" s="10"/>
      <c r="E5" s="10"/>
      <c r="F5" s="32" t="s">
        <v>134</v>
      </c>
      <c r="G5" s="10"/>
      <c r="H5" s="10"/>
      <c r="I5" s="30" t="s">
        <v>7</v>
      </c>
      <c r="J5" s="33" t="s">
        <v>8</v>
      </c>
    </row>
    <row r="6" spans="1:23" ht="20.100000000000001" customHeight="1" thickTop="1">
      <c r="A6" s="6"/>
      <c r="B6" s="182" t="s">
        <v>9</v>
      </c>
      <c r="C6" s="183"/>
      <c r="D6" s="183"/>
      <c r="E6" s="183"/>
      <c r="F6" s="183"/>
      <c r="G6" s="183"/>
      <c r="H6" s="183"/>
      <c r="I6" s="183"/>
      <c r="J6" s="184"/>
    </row>
    <row r="7" spans="1:23" ht="18" customHeight="1">
      <c r="A7" s="6"/>
      <c r="B7" s="42" t="s">
        <v>12</v>
      </c>
      <c r="C7" s="35"/>
      <c r="D7" s="11"/>
      <c r="E7" s="11"/>
      <c r="F7" s="11"/>
      <c r="G7" s="43" t="s">
        <v>13</v>
      </c>
      <c r="H7" s="11"/>
      <c r="I7" s="21"/>
      <c r="J7" s="36"/>
    </row>
    <row r="8" spans="1:23" ht="20.100000000000001" customHeight="1">
      <c r="A8" s="6"/>
      <c r="B8" s="185" t="s">
        <v>10</v>
      </c>
      <c r="C8" s="186"/>
      <c r="D8" s="186"/>
      <c r="E8" s="186"/>
      <c r="F8" s="186"/>
      <c r="G8" s="186"/>
      <c r="H8" s="186"/>
      <c r="I8" s="186"/>
      <c r="J8" s="187"/>
    </row>
    <row r="9" spans="1:23" ht="18" customHeight="1">
      <c r="A9" s="6"/>
      <c r="B9" s="31" t="s">
        <v>12</v>
      </c>
      <c r="C9" s="13"/>
      <c r="D9" s="10"/>
      <c r="E9" s="10"/>
      <c r="F9" s="10"/>
      <c r="G9" s="32" t="s">
        <v>13</v>
      </c>
      <c r="H9" s="10"/>
      <c r="I9" s="20"/>
      <c r="J9" s="23"/>
    </row>
    <row r="10" spans="1:23" ht="20.100000000000001" customHeight="1">
      <c r="A10" s="6"/>
      <c r="B10" s="185" t="s">
        <v>11</v>
      </c>
      <c r="C10" s="186"/>
      <c r="D10" s="186"/>
      <c r="E10" s="186"/>
      <c r="F10" s="186"/>
      <c r="G10" s="186"/>
      <c r="H10" s="186"/>
      <c r="I10" s="186"/>
      <c r="J10" s="187"/>
    </row>
    <row r="11" spans="1:23" ht="18" customHeight="1" thickBot="1">
      <c r="A11" s="6"/>
      <c r="B11" s="31" t="s">
        <v>12</v>
      </c>
      <c r="C11" s="13"/>
      <c r="D11" s="10"/>
      <c r="E11" s="10"/>
      <c r="F11" s="10"/>
      <c r="G11" s="32" t="s">
        <v>13</v>
      </c>
      <c r="H11" s="10"/>
      <c r="I11" s="20"/>
      <c r="J11" s="23"/>
    </row>
    <row r="12" spans="1:23" ht="18" customHeight="1" thickTop="1">
      <c r="A12" s="6"/>
      <c r="B12" s="37"/>
      <c r="C12" s="38"/>
      <c r="D12" s="39"/>
      <c r="E12" s="39"/>
      <c r="F12" s="39"/>
      <c r="G12" s="39"/>
      <c r="H12" s="39"/>
      <c r="I12" s="40"/>
      <c r="J12" s="41"/>
    </row>
    <row r="13" spans="1:23" ht="18" customHeight="1">
      <c r="A13" s="6"/>
      <c r="B13" s="34"/>
      <c r="C13" s="35"/>
      <c r="D13" s="11"/>
      <c r="E13" s="11"/>
      <c r="F13" s="11"/>
      <c r="G13" s="11"/>
      <c r="H13" s="11"/>
      <c r="I13" s="21"/>
      <c r="J13" s="36"/>
    </row>
    <row r="14" spans="1:23" ht="18" customHeight="1" thickBot="1">
      <c r="A14" s="6"/>
      <c r="B14" s="16"/>
      <c r="C14" s="13"/>
      <c r="D14" s="10"/>
      <c r="E14" s="10"/>
      <c r="F14" s="10"/>
      <c r="G14" s="10"/>
      <c r="H14" s="10"/>
      <c r="I14" s="20"/>
      <c r="J14" s="23"/>
    </row>
    <row r="15" spans="1:23" ht="18" customHeight="1" thickTop="1">
      <c r="A15" s="6"/>
      <c r="B15" s="75" t="s">
        <v>14</v>
      </c>
      <c r="C15" s="76" t="s">
        <v>0</v>
      </c>
      <c r="D15" s="76" t="s">
        <v>43</v>
      </c>
      <c r="E15" s="77" t="s">
        <v>44</v>
      </c>
      <c r="F15" s="91" t="s">
        <v>45</v>
      </c>
      <c r="G15" s="44" t="s">
        <v>20</v>
      </c>
      <c r="H15" s="47" t="s">
        <v>21</v>
      </c>
      <c r="I15" s="90"/>
      <c r="J15" s="41"/>
    </row>
    <row r="16" spans="1:23" ht="18" customHeight="1">
      <c r="A16" s="6"/>
      <c r="B16" s="78">
        <v>1</v>
      </c>
      <c r="C16" s="79" t="s">
        <v>15</v>
      </c>
      <c r="D16" s="80">
        <f>'Rekap 25121'!B17</f>
        <v>0</v>
      </c>
      <c r="E16" s="81">
        <f>'Rekap 25121'!C17</f>
        <v>0</v>
      </c>
      <c r="F16" s="92">
        <f>'Rekap 25121'!D17</f>
        <v>0</v>
      </c>
      <c r="G16" s="45">
        <v>6</v>
      </c>
      <c r="H16" s="101" t="s">
        <v>22</v>
      </c>
      <c r="I16" s="112"/>
      <c r="J16" s="104">
        <v>0</v>
      </c>
    </row>
    <row r="17" spans="1:26" ht="18" customHeight="1">
      <c r="A17" s="6"/>
      <c r="B17" s="52">
        <v>2</v>
      </c>
      <c r="C17" s="55" t="s">
        <v>16</v>
      </c>
      <c r="D17" s="61"/>
      <c r="E17" s="59"/>
      <c r="F17" s="64"/>
      <c r="G17" s="46">
        <v>7</v>
      </c>
      <c r="H17" s="102" t="s">
        <v>23</v>
      </c>
      <c r="I17" s="112"/>
      <c r="J17" s="105">
        <f>'SO 25121'!Z55</f>
        <v>0</v>
      </c>
    </row>
    <row r="18" spans="1:26" ht="18" customHeight="1">
      <c r="A18" s="6"/>
      <c r="B18" s="53">
        <v>3</v>
      </c>
      <c r="C18" s="56" t="s">
        <v>17</v>
      </c>
      <c r="D18" s="62"/>
      <c r="E18" s="60"/>
      <c r="F18" s="65"/>
      <c r="G18" s="46">
        <v>8</v>
      </c>
      <c r="H18" s="102" t="s">
        <v>24</v>
      </c>
      <c r="I18" s="112"/>
      <c r="J18" s="105">
        <v>0</v>
      </c>
    </row>
    <row r="19" spans="1:26" ht="18" customHeight="1">
      <c r="A19" s="6"/>
      <c r="B19" s="53">
        <v>4</v>
      </c>
      <c r="C19" s="56" t="s">
        <v>18</v>
      </c>
      <c r="D19" s="62"/>
      <c r="E19" s="60"/>
      <c r="F19" s="65"/>
      <c r="G19" s="46">
        <v>9</v>
      </c>
      <c r="H19" s="110"/>
      <c r="I19" s="112"/>
      <c r="J19" s="111"/>
    </row>
    <row r="20" spans="1:26" ht="18" customHeight="1" thickBot="1">
      <c r="A20" s="6"/>
      <c r="B20" s="53">
        <v>5</v>
      </c>
      <c r="C20" s="57" t="s">
        <v>19</v>
      </c>
      <c r="D20" s="63"/>
      <c r="E20" s="85"/>
      <c r="F20" s="93">
        <f>SUM(F16:F19)</f>
        <v>0</v>
      </c>
      <c r="G20" s="46">
        <v>10</v>
      </c>
      <c r="H20" s="102" t="s">
        <v>19</v>
      </c>
      <c r="I20" s="114"/>
      <c r="J20" s="84">
        <f>SUM(J16:J19)</f>
        <v>0</v>
      </c>
    </row>
    <row r="21" spans="1:26" ht="18" customHeight="1" thickTop="1">
      <c r="A21" s="6"/>
      <c r="B21" s="50" t="s">
        <v>32</v>
      </c>
      <c r="C21" s="54" t="s">
        <v>33</v>
      </c>
      <c r="D21" s="58"/>
      <c r="E21" s="12"/>
      <c r="F21" s="83"/>
      <c r="G21" s="50" t="s">
        <v>39</v>
      </c>
      <c r="H21" s="47" t="s">
        <v>33</v>
      </c>
      <c r="I21" s="21"/>
      <c r="J21" s="115"/>
    </row>
    <row r="22" spans="1:26" ht="18" customHeight="1">
      <c r="A22" s="6"/>
      <c r="B22" s="45">
        <v>11</v>
      </c>
      <c r="C22" s="48" t="s">
        <v>34</v>
      </c>
      <c r="D22" s="71"/>
      <c r="E22" s="73" t="s">
        <v>37</v>
      </c>
      <c r="F22" s="64">
        <f>((F16*U22*0)+(F17*V22*0)+(F18*W22*0))/100</f>
        <v>0</v>
      </c>
      <c r="G22" s="45">
        <v>16</v>
      </c>
      <c r="H22" s="101" t="s">
        <v>40</v>
      </c>
      <c r="I22" s="113" t="s">
        <v>37</v>
      </c>
      <c r="J22" s="104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6"/>
      <c r="B23" s="46">
        <v>12</v>
      </c>
      <c r="C23" s="49" t="s">
        <v>35</v>
      </c>
      <c r="D23" s="51"/>
      <c r="E23" s="73" t="s">
        <v>38</v>
      </c>
      <c r="F23" s="65">
        <f>((F16*U23*0)+(F17*V23*0)+(F18*W23*0))/100</f>
        <v>0</v>
      </c>
      <c r="G23" s="46">
        <v>17</v>
      </c>
      <c r="H23" s="102" t="s">
        <v>41</v>
      </c>
      <c r="I23" s="113" t="s">
        <v>37</v>
      </c>
      <c r="J23" s="105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6"/>
      <c r="B24" s="46">
        <v>13</v>
      </c>
      <c r="C24" s="49" t="s">
        <v>36</v>
      </c>
      <c r="D24" s="51"/>
      <c r="E24" s="73" t="s">
        <v>37</v>
      </c>
      <c r="F24" s="65">
        <f>((F16*U24*0)+(F17*V24*0)+(F18*W24*0))/100</f>
        <v>0</v>
      </c>
      <c r="G24" s="46">
        <v>18</v>
      </c>
      <c r="H24" s="102" t="s">
        <v>42</v>
      </c>
      <c r="I24" s="113" t="s">
        <v>38</v>
      </c>
      <c r="J24" s="105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6"/>
      <c r="B25" s="46">
        <v>14</v>
      </c>
      <c r="C25" s="13"/>
      <c r="D25" s="51"/>
      <c r="E25" s="74"/>
      <c r="F25" s="72"/>
      <c r="G25" s="46">
        <v>19</v>
      </c>
      <c r="H25" s="110"/>
      <c r="I25" s="112"/>
      <c r="J25" s="111"/>
    </row>
    <row r="26" spans="1:26" ht="18" customHeight="1" thickBot="1">
      <c r="A26" s="6"/>
      <c r="B26" s="46">
        <v>15</v>
      </c>
      <c r="C26" s="49"/>
      <c r="D26" s="51"/>
      <c r="E26" s="51"/>
      <c r="F26" s="94"/>
      <c r="G26" s="46">
        <v>20</v>
      </c>
      <c r="H26" s="102" t="s">
        <v>19</v>
      </c>
      <c r="I26" s="114"/>
      <c r="J26" s="84">
        <f>SUM(J22:J25)+SUM(F22:F25)</f>
        <v>0</v>
      </c>
    </row>
    <row r="27" spans="1:26" ht="18" customHeight="1" thickTop="1">
      <c r="A27" s="6"/>
      <c r="B27" s="86"/>
      <c r="C27" s="126" t="s">
        <v>48</v>
      </c>
      <c r="D27" s="119"/>
      <c r="E27" s="87"/>
      <c r="F27" s="22"/>
      <c r="G27" s="95" t="s">
        <v>25</v>
      </c>
      <c r="H27" s="89" t="s">
        <v>26</v>
      </c>
      <c r="I27" s="21"/>
      <c r="J27" s="24"/>
    </row>
    <row r="28" spans="1:26" ht="18" customHeight="1">
      <c r="A28" s="6"/>
      <c r="B28" s="19"/>
      <c r="C28" s="117"/>
      <c r="D28" s="120"/>
      <c r="E28" s="15"/>
      <c r="F28" s="6"/>
      <c r="G28" s="96">
        <v>21</v>
      </c>
      <c r="H28" s="100" t="s">
        <v>27</v>
      </c>
      <c r="I28" s="107"/>
      <c r="J28" s="82">
        <f>F20+J20+F26+J26</f>
        <v>0</v>
      </c>
    </row>
    <row r="29" spans="1:26" ht="18" customHeight="1">
      <c r="A29" s="6"/>
      <c r="B29" s="66"/>
      <c r="C29" s="118"/>
      <c r="D29" s="121"/>
      <c r="E29" s="15"/>
      <c r="F29" s="6"/>
      <c r="G29" s="45">
        <v>22</v>
      </c>
      <c r="H29" s="101" t="s">
        <v>28</v>
      </c>
      <c r="I29" s="108">
        <f>J28-SUM('SO 25121'!K9:'SO 25121'!K54)</f>
        <v>0</v>
      </c>
      <c r="J29" s="104">
        <f>ROUND(((ROUND(I29,2)*20)*1/100),2)</f>
        <v>0</v>
      </c>
    </row>
    <row r="30" spans="1:26" ht="18" customHeight="1">
      <c r="A30" s="6"/>
      <c r="B30" s="16"/>
      <c r="C30" s="110"/>
      <c r="D30" s="112"/>
      <c r="E30" s="15"/>
      <c r="F30" s="6"/>
      <c r="G30" s="46">
        <v>23</v>
      </c>
      <c r="H30" s="102" t="s">
        <v>29</v>
      </c>
      <c r="I30" s="73">
        <f>SUM('SO 25121'!K9:'SO 25121'!K54)</f>
        <v>0</v>
      </c>
      <c r="J30" s="105">
        <f>ROUND(((ROUND(I30,2)*0)/100),2)</f>
        <v>0</v>
      </c>
    </row>
    <row r="31" spans="1:26" ht="18" customHeight="1">
      <c r="A31" s="6"/>
      <c r="B31" s="17"/>
      <c r="C31" s="122"/>
      <c r="D31" s="123"/>
      <c r="E31" s="15"/>
      <c r="F31" s="6"/>
      <c r="G31" s="96">
        <v>24</v>
      </c>
      <c r="H31" s="100" t="s">
        <v>30</v>
      </c>
      <c r="I31" s="99"/>
      <c r="J31" s="116">
        <f>SUM(J28:J30)</f>
        <v>0</v>
      </c>
    </row>
    <row r="32" spans="1:26" ht="18" customHeight="1" thickBot="1">
      <c r="A32" s="6"/>
      <c r="B32" s="34"/>
      <c r="C32" s="103"/>
      <c r="D32" s="109"/>
      <c r="E32" s="67"/>
      <c r="F32" s="68"/>
      <c r="G32" s="45" t="s">
        <v>31</v>
      </c>
      <c r="H32" s="103"/>
      <c r="I32" s="109"/>
      <c r="J32" s="106"/>
    </row>
    <row r="33" spans="1:10" ht="18" customHeight="1" thickTop="1">
      <c r="A33" s="6"/>
      <c r="B33" s="86"/>
      <c r="C33" s="87"/>
      <c r="D33" s="124" t="s">
        <v>46</v>
      </c>
      <c r="E33" s="70"/>
      <c r="F33" s="88"/>
      <c r="G33" s="97">
        <v>26</v>
      </c>
      <c r="H33" s="125" t="s">
        <v>47</v>
      </c>
      <c r="I33" s="22"/>
      <c r="J33" s="98"/>
    </row>
    <row r="34" spans="1:10" ht="18" customHeight="1">
      <c r="A34" s="6"/>
      <c r="B34" s="18"/>
      <c r="C34" s="14"/>
      <c r="D34" s="9"/>
      <c r="E34" s="9"/>
      <c r="F34" s="9"/>
      <c r="G34" s="9"/>
      <c r="H34" s="9"/>
      <c r="I34" s="22"/>
      <c r="J34" s="25"/>
    </row>
    <row r="35" spans="1:10" ht="18" customHeight="1">
      <c r="A35" s="6"/>
      <c r="B35" s="19"/>
      <c r="C35" s="15"/>
      <c r="D35" s="3"/>
      <c r="E35" s="3"/>
      <c r="F35" s="3"/>
      <c r="G35" s="3"/>
      <c r="H35" s="3"/>
      <c r="I35" s="6"/>
      <c r="J35" s="26"/>
    </row>
    <row r="36" spans="1:10" ht="18" customHeight="1">
      <c r="A36" s="6"/>
      <c r="B36" s="19"/>
      <c r="C36" s="15"/>
      <c r="D36" s="3"/>
      <c r="E36" s="3"/>
      <c r="F36" s="3"/>
      <c r="G36" s="3"/>
      <c r="H36" s="3"/>
      <c r="I36" s="6"/>
      <c r="J36" s="26"/>
    </row>
    <row r="37" spans="1:10" ht="18" customHeight="1">
      <c r="A37" s="6"/>
      <c r="B37" s="19"/>
      <c r="C37" s="15"/>
      <c r="D37" s="3"/>
      <c r="E37" s="3"/>
      <c r="F37" s="3"/>
      <c r="G37" s="3"/>
      <c r="H37" s="3"/>
      <c r="I37" s="6"/>
      <c r="J37" s="26"/>
    </row>
    <row r="38" spans="1:10" ht="18" customHeight="1">
      <c r="A38" s="6"/>
      <c r="B38" s="19"/>
      <c r="C38" s="15"/>
      <c r="D38" s="3"/>
      <c r="E38" s="3"/>
      <c r="F38" s="3"/>
      <c r="G38" s="3"/>
      <c r="H38" s="3"/>
      <c r="I38" s="6"/>
      <c r="J38" s="26"/>
    </row>
    <row r="39" spans="1:10" ht="18" customHeight="1">
      <c r="A39" s="6"/>
      <c r="B39" s="19"/>
      <c r="C39" s="15"/>
      <c r="D39" s="3"/>
      <c r="E39" s="3"/>
      <c r="F39" s="3"/>
      <c r="G39" s="3"/>
      <c r="H39" s="3"/>
      <c r="I39" s="6"/>
      <c r="J39" s="26"/>
    </row>
    <row r="40" spans="1:10" ht="18" customHeight="1" thickBot="1">
      <c r="A40" s="6"/>
      <c r="B40" s="66"/>
      <c r="C40" s="67"/>
      <c r="D40" s="7"/>
      <c r="E40" s="7"/>
      <c r="F40" s="7"/>
      <c r="G40" s="7"/>
      <c r="H40" s="7"/>
      <c r="I40" s="68"/>
      <c r="J40" s="69"/>
    </row>
    <row r="41" spans="1:10" ht="15.75" thickTop="1">
      <c r="A41" s="6"/>
      <c r="B41" s="70"/>
      <c r="C41" s="70"/>
      <c r="D41" s="70"/>
      <c r="E41" s="70"/>
      <c r="F41" s="70"/>
      <c r="G41" s="70"/>
      <c r="H41" s="70"/>
      <c r="I41" s="70"/>
      <c r="J41" s="70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500"/>
  <sheetViews>
    <sheetView workbookViewId="0">
      <selection activeCell="E2" sqref="E2"/>
    </sheetView>
  </sheetViews>
  <sheetFormatPr defaultColWidth="0" defaultRowHeight="1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>
      <c r="A1" s="188" t="s">
        <v>9</v>
      </c>
      <c r="B1" s="189"/>
      <c r="C1" s="189"/>
      <c r="D1" s="190"/>
      <c r="E1" s="129" t="s">
        <v>134</v>
      </c>
      <c r="F1" s="128"/>
      <c r="W1">
        <v>30.126000000000001</v>
      </c>
    </row>
    <row r="2" spans="1:26" ht="20.100000000000001" customHeight="1">
      <c r="A2" s="188" t="s">
        <v>10</v>
      </c>
      <c r="B2" s="189"/>
      <c r="C2" s="189"/>
      <c r="D2" s="190"/>
      <c r="E2" s="129" t="s">
        <v>4</v>
      </c>
      <c r="F2" s="128"/>
    </row>
    <row r="3" spans="1:26" ht="20.100000000000001" customHeight="1">
      <c r="A3" s="188" t="s">
        <v>11</v>
      </c>
      <c r="B3" s="189"/>
      <c r="C3" s="189"/>
      <c r="D3" s="190"/>
      <c r="E3" s="129" t="s">
        <v>52</v>
      </c>
      <c r="F3" s="128"/>
    </row>
    <row r="4" spans="1:26">
      <c r="A4" s="130" t="s">
        <v>132</v>
      </c>
      <c r="B4" s="127"/>
      <c r="C4" s="127"/>
      <c r="D4" s="127"/>
      <c r="E4" s="127"/>
      <c r="F4" s="127"/>
    </row>
    <row r="5" spans="1:26">
      <c r="A5" s="130" t="s">
        <v>3</v>
      </c>
      <c r="B5" s="127"/>
      <c r="C5" s="127"/>
      <c r="D5" s="127"/>
      <c r="E5" s="127"/>
      <c r="F5" s="127"/>
    </row>
    <row r="6" spans="1:26">
      <c r="A6" s="127"/>
      <c r="B6" s="127"/>
      <c r="C6" s="127"/>
      <c r="D6" s="127"/>
      <c r="E6" s="127"/>
      <c r="F6" s="127"/>
    </row>
    <row r="7" spans="1:26">
      <c r="A7" s="127"/>
      <c r="B7" s="127"/>
      <c r="C7" s="127"/>
      <c r="D7" s="127"/>
      <c r="E7" s="127"/>
      <c r="F7" s="127"/>
    </row>
    <row r="8" spans="1:26">
      <c r="A8" s="131" t="s">
        <v>53</v>
      </c>
      <c r="B8" s="127"/>
      <c r="C8" s="127"/>
      <c r="D8" s="127"/>
      <c r="E8" s="127"/>
      <c r="F8" s="127"/>
    </row>
    <row r="9" spans="1:26">
      <c r="A9" s="132" t="s">
        <v>49</v>
      </c>
      <c r="B9" s="132" t="s">
        <v>43</v>
      </c>
      <c r="C9" s="132" t="s">
        <v>44</v>
      </c>
      <c r="D9" s="132" t="s">
        <v>19</v>
      </c>
      <c r="E9" s="132" t="s">
        <v>50</v>
      </c>
      <c r="F9" s="132" t="s">
        <v>51</v>
      </c>
    </row>
    <row r="10" spans="1:26">
      <c r="A10" s="139" t="s">
        <v>54</v>
      </c>
      <c r="B10" s="140"/>
      <c r="C10" s="136"/>
      <c r="D10" s="136"/>
      <c r="E10" s="137"/>
      <c r="F10" s="137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</row>
    <row r="11" spans="1:26">
      <c r="A11" s="141" t="s">
        <v>55</v>
      </c>
      <c r="B11" s="142">
        <f>'SO 25121'!L18</f>
        <v>0</v>
      </c>
      <c r="C11" s="142">
        <f>'SO 25121'!M18</f>
        <v>0</v>
      </c>
      <c r="D11" s="142">
        <f>'SO 25121'!I18</f>
        <v>0</v>
      </c>
      <c r="E11" s="143">
        <f>'SO 25121'!S18</f>
        <v>0</v>
      </c>
      <c r="F11" s="143">
        <f>'SO 25121'!V18</f>
        <v>0</v>
      </c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</row>
    <row r="12" spans="1:26">
      <c r="A12" s="141" t="s">
        <v>56</v>
      </c>
      <c r="B12" s="142">
        <f>'SO 25121'!L28</f>
        <v>0</v>
      </c>
      <c r="C12" s="142">
        <f>'SO 25121'!M28</f>
        <v>0</v>
      </c>
      <c r="D12" s="142">
        <f>'SO 25121'!I28</f>
        <v>0</v>
      </c>
      <c r="E12" s="143">
        <f>'SO 25121'!S28</f>
        <v>3.31</v>
      </c>
      <c r="F12" s="143">
        <f>'SO 25121'!V28</f>
        <v>0</v>
      </c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</row>
    <row r="13" spans="1:26">
      <c r="A13" s="141" t="s">
        <v>57</v>
      </c>
      <c r="B13" s="142">
        <f>'SO 25121'!L32</f>
        <v>0</v>
      </c>
      <c r="C13" s="142">
        <f>'SO 25121'!M32</f>
        <v>0</v>
      </c>
      <c r="D13" s="142">
        <f>'SO 25121'!I32</f>
        <v>0</v>
      </c>
      <c r="E13" s="143">
        <f>'SO 25121'!S32</f>
        <v>3.81</v>
      </c>
      <c r="F13" s="143">
        <f>'SO 25121'!V32</f>
        <v>0</v>
      </c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</row>
    <row r="14" spans="1:26">
      <c r="A14" s="141" t="s">
        <v>58</v>
      </c>
      <c r="B14" s="142">
        <f>'SO 25121'!L38</f>
        <v>0</v>
      </c>
      <c r="C14" s="142">
        <f>'SO 25121'!M38</f>
        <v>0</v>
      </c>
      <c r="D14" s="142">
        <f>'SO 25121'!I38</f>
        <v>0</v>
      </c>
      <c r="E14" s="143">
        <f>'SO 25121'!S38</f>
        <v>9.77</v>
      </c>
      <c r="F14" s="143">
        <f>'SO 25121'!V38</f>
        <v>0</v>
      </c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</row>
    <row r="15" spans="1:26">
      <c r="A15" s="141" t="s">
        <v>59</v>
      </c>
      <c r="B15" s="142">
        <f>'SO 25121'!L48</f>
        <v>0</v>
      </c>
      <c r="C15" s="142">
        <f>'SO 25121'!M48</f>
        <v>0</v>
      </c>
      <c r="D15" s="142">
        <f>'SO 25121'!I48</f>
        <v>0</v>
      </c>
      <c r="E15" s="143">
        <f>'SO 25121'!S48</f>
        <v>3.07</v>
      </c>
      <c r="F15" s="143">
        <f>'SO 25121'!V48</f>
        <v>0</v>
      </c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</row>
    <row r="16" spans="1:26">
      <c r="A16" s="141" t="s">
        <v>60</v>
      </c>
      <c r="B16" s="142">
        <f>'SO 25121'!L52</f>
        <v>0</v>
      </c>
      <c r="C16" s="142">
        <f>'SO 25121'!M52</f>
        <v>0</v>
      </c>
      <c r="D16" s="142">
        <f>'SO 25121'!I52</f>
        <v>0</v>
      </c>
      <c r="E16" s="143">
        <f>'SO 25121'!S52</f>
        <v>0</v>
      </c>
      <c r="F16" s="143">
        <f>'SO 25121'!V52</f>
        <v>0</v>
      </c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</row>
    <row r="17" spans="1:26">
      <c r="A17" s="2" t="s">
        <v>54</v>
      </c>
      <c r="B17" s="144">
        <f>'SO 25121'!L54</f>
        <v>0</v>
      </c>
      <c r="C17" s="144">
        <f>'SO 25121'!M54</f>
        <v>0</v>
      </c>
      <c r="D17" s="144">
        <f>'SO 25121'!I54</f>
        <v>0</v>
      </c>
      <c r="E17" s="145">
        <f>'SO 25121'!S54</f>
        <v>19.96</v>
      </c>
      <c r="F17" s="145">
        <f>'SO 25121'!V54</f>
        <v>0</v>
      </c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</row>
    <row r="18" spans="1:26">
      <c r="A18" s="1"/>
      <c r="B18" s="134"/>
      <c r="C18" s="134"/>
      <c r="D18" s="134"/>
      <c r="E18" s="133"/>
      <c r="F18" s="133"/>
    </row>
    <row r="19" spans="1:26">
      <c r="A19" s="2" t="s">
        <v>61</v>
      </c>
      <c r="B19" s="144">
        <f>'SO 25121'!L55</f>
        <v>0</v>
      </c>
      <c r="C19" s="144">
        <f>'SO 25121'!M55</f>
        <v>0</v>
      </c>
      <c r="D19" s="144">
        <f>'SO 25121'!I55</f>
        <v>0</v>
      </c>
      <c r="E19" s="145">
        <f>'SO 25121'!S55</f>
        <v>19.96</v>
      </c>
      <c r="F19" s="145">
        <f>'SO 25121'!V55</f>
        <v>0</v>
      </c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</row>
    <row r="20" spans="1:26">
      <c r="A20" s="1"/>
      <c r="B20" s="134"/>
      <c r="C20" s="134"/>
      <c r="D20" s="134"/>
      <c r="E20" s="133"/>
      <c r="F20" s="133"/>
    </row>
    <row r="21" spans="1:26">
      <c r="A21" s="1"/>
      <c r="B21" s="134"/>
      <c r="C21" s="134"/>
      <c r="D21" s="134"/>
      <c r="E21" s="133"/>
      <c r="F21" s="133"/>
    </row>
    <row r="22" spans="1:26">
      <c r="A22" s="1"/>
      <c r="B22" s="134"/>
      <c r="C22" s="134"/>
      <c r="D22" s="134"/>
      <c r="E22" s="133"/>
      <c r="F22" s="133"/>
    </row>
    <row r="23" spans="1:26">
      <c r="A23" s="1"/>
      <c r="B23" s="134"/>
      <c r="C23" s="134"/>
      <c r="D23" s="134"/>
      <c r="E23" s="133"/>
      <c r="F23" s="133"/>
    </row>
    <row r="24" spans="1:26">
      <c r="A24" s="1"/>
      <c r="B24" s="134"/>
      <c r="C24" s="134"/>
      <c r="D24" s="134"/>
      <c r="E24" s="133"/>
      <c r="F24" s="133"/>
    </row>
    <row r="25" spans="1:26">
      <c r="A25" s="1"/>
      <c r="B25" s="134"/>
      <c r="C25" s="134"/>
      <c r="D25" s="134"/>
      <c r="E25" s="133"/>
      <c r="F25" s="133"/>
    </row>
    <row r="26" spans="1:26">
      <c r="A26" s="1"/>
      <c r="B26" s="134"/>
      <c r="C26" s="134"/>
      <c r="D26" s="134"/>
      <c r="E26" s="133"/>
      <c r="F26" s="133"/>
    </row>
    <row r="27" spans="1:26">
      <c r="A27" s="1"/>
      <c r="B27" s="134"/>
      <c r="C27" s="134"/>
      <c r="D27" s="134"/>
      <c r="E27" s="133"/>
      <c r="F27" s="133"/>
    </row>
    <row r="28" spans="1:26">
      <c r="A28" s="1"/>
      <c r="B28" s="134"/>
      <c r="C28" s="134"/>
      <c r="D28" s="134"/>
      <c r="E28" s="133"/>
      <c r="F28" s="133"/>
    </row>
    <row r="29" spans="1:26">
      <c r="A29" s="1"/>
      <c r="B29" s="134"/>
      <c r="C29" s="134"/>
      <c r="D29" s="134"/>
      <c r="E29" s="133"/>
      <c r="F29" s="133"/>
    </row>
    <row r="30" spans="1:26">
      <c r="A30" s="1"/>
      <c r="B30" s="134"/>
      <c r="C30" s="134"/>
      <c r="D30" s="134"/>
      <c r="E30" s="133"/>
      <c r="F30" s="133"/>
    </row>
    <row r="31" spans="1:26">
      <c r="A31" s="1"/>
      <c r="B31" s="134"/>
      <c r="C31" s="134"/>
      <c r="D31" s="134"/>
      <c r="E31" s="133"/>
      <c r="F31" s="133"/>
    </row>
    <row r="32" spans="1:26">
      <c r="A32" s="1"/>
      <c r="B32" s="134"/>
      <c r="C32" s="134"/>
      <c r="D32" s="134"/>
      <c r="E32" s="133"/>
      <c r="F32" s="133"/>
    </row>
    <row r="33" spans="1:6">
      <c r="A33" s="1"/>
      <c r="B33" s="134"/>
      <c r="C33" s="134"/>
      <c r="D33" s="134"/>
      <c r="E33" s="133"/>
      <c r="F33" s="133"/>
    </row>
    <row r="34" spans="1:6">
      <c r="A34" s="1"/>
      <c r="B34" s="134"/>
      <c r="C34" s="134"/>
      <c r="D34" s="134"/>
      <c r="E34" s="133"/>
      <c r="F34" s="133"/>
    </row>
    <row r="35" spans="1:6">
      <c r="A35" s="1"/>
      <c r="B35" s="134"/>
      <c r="C35" s="134"/>
      <c r="D35" s="134"/>
      <c r="E35" s="133"/>
      <c r="F35" s="133"/>
    </row>
    <row r="36" spans="1:6">
      <c r="A36" s="1"/>
      <c r="B36" s="134"/>
      <c r="C36" s="134"/>
      <c r="D36" s="134"/>
      <c r="E36" s="133"/>
      <c r="F36" s="133"/>
    </row>
    <row r="37" spans="1:6">
      <c r="A37" s="1"/>
      <c r="B37" s="134"/>
      <c r="C37" s="134"/>
      <c r="D37" s="134"/>
      <c r="E37" s="133"/>
      <c r="F37" s="133"/>
    </row>
    <row r="38" spans="1:6">
      <c r="A38" s="1"/>
      <c r="B38" s="134"/>
      <c r="C38" s="134"/>
      <c r="D38" s="134"/>
      <c r="E38" s="133"/>
      <c r="F38" s="133"/>
    </row>
    <row r="39" spans="1:6">
      <c r="A39" s="1"/>
      <c r="B39" s="134"/>
      <c r="C39" s="134"/>
      <c r="D39" s="134"/>
      <c r="E39" s="133"/>
      <c r="F39" s="133"/>
    </row>
    <row r="40" spans="1:6">
      <c r="A40" s="1"/>
      <c r="B40" s="134"/>
      <c r="C40" s="134"/>
      <c r="D40" s="134"/>
      <c r="E40" s="133"/>
      <c r="F40" s="133"/>
    </row>
    <row r="41" spans="1:6">
      <c r="A41" s="1"/>
      <c r="B41" s="134"/>
      <c r="C41" s="134"/>
      <c r="D41" s="134"/>
      <c r="E41" s="133"/>
      <c r="F41" s="133"/>
    </row>
    <row r="42" spans="1:6">
      <c r="A42" s="1"/>
      <c r="B42" s="134"/>
      <c r="C42" s="134"/>
      <c r="D42" s="134"/>
      <c r="E42" s="133"/>
      <c r="F42" s="133"/>
    </row>
    <row r="43" spans="1:6">
      <c r="A43" s="1"/>
      <c r="B43" s="134"/>
      <c r="C43" s="134"/>
      <c r="D43" s="134"/>
      <c r="E43" s="133"/>
      <c r="F43" s="133"/>
    </row>
    <row r="44" spans="1:6">
      <c r="A44" s="1"/>
      <c r="B44" s="134"/>
      <c r="C44" s="134"/>
      <c r="D44" s="134"/>
      <c r="E44" s="133"/>
      <c r="F44" s="133"/>
    </row>
    <row r="45" spans="1:6">
      <c r="A45" s="1"/>
      <c r="B45" s="134"/>
      <c r="C45" s="134"/>
      <c r="D45" s="134"/>
      <c r="E45" s="133"/>
      <c r="F45" s="133"/>
    </row>
    <row r="46" spans="1:6">
      <c r="A46" s="1"/>
      <c r="B46" s="134"/>
      <c r="C46" s="134"/>
      <c r="D46" s="134"/>
      <c r="E46" s="133"/>
      <c r="F46" s="133"/>
    </row>
    <row r="47" spans="1:6">
      <c r="A47" s="1"/>
      <c r="B47" s="1"/>
      <c r="C47" s="1"/>
      <c r="D47" s="1"/>
      <c r="E47" s="1"/>
      <c r="F47" s="1"/>
    </row>
    <row r="48" spans="1:6">
      <c r="A48" s="1"/>
      <c r="B48" s="1"/>
      <c r="C48" s="1"/>
      <c r="D48" s="1"/>
      <c r="E48" s="1"/>
      <c r="F48" s="1"/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  <row r="53" spans="1:6">
      <c r="A53" s="1"/>
      <c r="B53" s="1"/>
      <c r="C53" s="1"/>
      <c r="D53" s="1"/>
      <c r="E53" s="1"/>
      <c r="F53" s="1"/>
    </row>
    <row r="54" spans="1:6">
      <c r="A54" s="1"/>
      <c r="B54" s="1"/>
      <c r="C54" s="1"/>
      <c r="D54" s="1"/>
      <c r="E54" s="1"/>
      <c r="F54" s="1"/>
    </row>
    <row r="55" spans="1:6">
      <c r="A55" s="1"/>
      <c r="B55" s="1"/>
      <c r="C55" s="1"/>
      <c r="D55" s="1"/>
      <c r="E55" s="1"/>
      <c r="F55" s="1"/>
    </row>
    <row r="56" spans="1:6">
      <c r="A56" s="1"/>
      <c r="B56" s="1"/>
      <c r="C56" s="1"/>
      <c r="D56" s="1"/>
      <c r="E56" s="1"/>
      <c r="F56" s="1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  <row r="75" spans="1:6">
      <c r="A75" s="1"/>
      <c r="B75" s="1"/>
      <c r="C75" s="1"/>
      <c r="D75" s="1"/>
      <c r="E75" s="1"/>
      <c r="F75" s="1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55"/>
  <sheetViews>
    <sheetView tabSelected="1" topLeftCell="B1" workbookViewId="0">
      <pane ySplit="8" topLeftCell="A42" activePane="bottomLeft" state="frozen"/>
      <selection pane="bottomLeft" activeCell="D44" sqref="D44"/>
    </sheetView>
  </sheetViews>
  <sheetFormatPr defaultColWidth="0" defaultRowHeight="1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>
      <c r="A1" s="5"/>
      <c r="B1" s="191" t="s">
        <v>9</v>
      </c>
      <c r="C1" s="192"/>
      <c r="D1" s="192"/>
      <c r="E1" s="192"/>
      <c r="F1" s="192"/>
      <c r="G1" s="192"/>
      <c r="H1" s="193"/>
      <c r="I1" s="149" t="s">
        <v>6</v>
      </c>
      <c r="J1" s="5"/>
      <c r="K1" s="3"/>
      <c r="L1" s="3"/>
      <c r="M1" s="3"/>
      <c r="N1" s="3"/>
      <c r="O1" s="3"/>
      <c r="P1" s="4"/>
      <c r="Q1" s="1"/>
      <c r="R1" s="1"/>
      <c r="S1" s="3"/>
      <c r="V1" s="3"/>
      <c r="W1">
        <v>30.126000000000001</v>
      </c>
    </row>
    <row r="2" spans="1:26" ht="20.100000000000001" customHeight="1">
      <c r="A2" s="5"/>
      <c r="B2" s="191" t="s">
        <v>10</v>
      </c>
      <c r="C2" s="192"/>
      <c r="D2" s="192"/>
      <c r="E2" s="192"/>
      <c r="F2" s="192"/>
      <c r="G2" s="192"/>
      <c r="H2" s="193"/>
      <c r="I2" s="149" t="s">
        <v>4</v>
      </c>
      <c r="J2" s="5"/>
      <c r="K2" s="3"/>
      <c r="L2" s="3"/>
      <c r="M2" s="3"/>
      <c r="N2" s="3"/>
      <c r="O2" s="3"/>
      <c r="P2" s="4"/>
      <c r="Q2" s="1"/>
      <c r="R2" s="1"/>
      <c r="S2" s="3"/>
      <c r="V2" s="3"/>
    </row>
    <row r="3" spans="1:26" ht="20.100000000000001" customHeight="1">
      <c r="A3" s="5"/>
      <c r="B3" s="191" t="s">
        <v>11</v>
      </c>
      <c r="C3" s="192"/>
      <c r="D3" s="192"/>
      <c r="E3" s="192"/>
      <c r="F3" s="192"/>
      <c r="G3" s="192"/>
      <c r="H3" s="193"/>
      <c r="I3" s="149" t="s">
        <v>72</v>
      </c>
      <c r="J3" s="5"/>
      <c r="K3" s="3"/>
      <c r="L3" s="3"/>
      <c r="M3" s="3"/>
      <c r="N3" s="3"/>
      <c r="O3" s="3"/>
      <c r="P3" s="4" t="s">
        <v>8</v>
      </c>
      <c r="Q3" s="1"/>
      <c r="R3" s="1"/>
      <c r="S3" s="3"/>
      <c r="V3" s="3"/>
    </row>
    <row r="4" spans="1:26">
      <c r="A4" s="3"/>
      <c r="B4" s="4" t="s">
        <v>133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>
      <c r="A5" s="3"/>
      <c r="B5" s="150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ht="8.4499999999999993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>
      <c r="A7" s="7"/>
      <c r="B7" s="8" t="s">
        <v>53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1"/>
      <c r="R7" s="1"/>
      <c r="S7" s="7"/>
      <c r="V7" s="7"/>
    </row>
    <row r="8" spans="1:26" ht="15.75">
      <c r="A8" s="152" t="s">
        <v>62</v>
      </c>
      <c r="B8" s="152" t="s">
        <v>63</v>
      </c>
      <c r="C8" s="152" t="s">
        <v>64</v>
      </c>
      <c r="D8" s="152" t="s">
        <v>65</v>
      </c>
      <c r="E8" s="152" t="s">
        <v>66</v>
      </c>
      <c r="F8" s="152" t="s">
        <v>67</v>
      </c>
      <c r="G8" s="152" t="s">
        <v>43</v>
      </c>
      <c r="H8" s="152" t="s">
        <v>44</v>
      </c>
      <c r="I8" s="152" t="s">
        <v>68</v>
      </c>
      <c r="J8" s="152"/>
      <c r="K8" s="152"/>
      <c r="L8" s="152"/>
      <c r="M8" s="152"/>
      <c r="N8" s="152"/>
      <c r="O8" s="152"/>
      <c r="P8" s="152" t="s">
        <v>69</v>
      </c>
      <c r="Q8" s="147"/>
      <c r="R8" s="147"/>
      <c r="S8" s="152" t="s">
        <v>70</v>
      </c>
      <c r="T8" s="148"/>
      <c r="U8" s="148"/>
      <c r="V8" s="152" t="s">
        <v>71</v>
      </c>
      <c r="W8" s="146"/>
      <c r="X8" s="146"/>
      <c r="Y8" s="146"/>
      <c r="Z8" s="146"/>
    </row>
    <row r="9" spans="1:26">
      <c r="A9" s="135"/>
      <c r="B9" s="135"/>
      <c r="C9" s="153"/>
      <c r="D9" s="139" t="s">
        <v>54</v>
      </c>
      <c r="E9" s="135"/>
      <c r="F9" s="154"/>
      <c r="G9" s="136"/>
      <c r="H9" s="136"/>
      <c r="I9" s="136"/>
      <c r="J9" s="135"/>
      <c r="K9" s="135"/>
      <c r="L9" s="135"/>
      <c r="M9" s="135"/>
      <c r="N9" s="135"/>
      <c r="O9" s="135"/>
      <c r="P9" s="135"/>
      <c r="Q9" s="141"/>
      <c r="R9" s="141"/>
      <c r="S9" s="135"/>
      <c r="T9" s="138"/>
      <c r="U9" s="138"/>
      <c r="V9" s="135"/>
      <c r="W9" s="138"/>
      <c r="X9" s="138"/>
      <c r="Y9" s="138"/>
      <c r="Z9" s="138"/>
    </row>
    <row r="10" spans="1:26">
      <c r="A10" s="141"/>
      <c r="B10" s="141"/>
      <c r="C10" s="156">
        <v>1</v>
      </c>
      <c r="D10" s="156" t="s">
        <v>55</v>
      </c>
      <c r="E10" s="141"/>
      <c r="F10" s="155"/>
      <c r="G10" s="142"/>
      <c r="H10" s="142"/>
      <c r="I10" s="142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38"/>
      <c r="U10" s="138"/>
      <c r="V10" s="141"/>
      <c r="W10" s="138"/>
      <c r="X10" s="138"/>
      <c r="Y10" s="138"/>
      <c r="Z10" s="138"/>
    </row>
    <row r="11" spans="1:26" ht="24.95" customHeight="1">
      <c r="A11" s="162"/>
      <c r="B11" s="157" t="s">
        <v>73</v>
      </c>
      <c r="C11" s="163" t="s">
        <v>74</v>
      </c>
      <c r="D11" s="157" t="s">
        <v>75</v>
      </c>
      <c r="E11" s="157" t="s">
        <v>76</v>
      </c>
      <c r="F11" s="158">
        <v>3.6</v>
      </c>
      <c r="G11" s="159"/>
      <c r="H11" s="159"/>
      <c r="I11" s="159">
        <f t="shared" ref="I11:I17" si="0">ROUND(F11*(G11+H11),2)</f>
        <v>0</v>
      </c>
      <c r="J11" s="157">
        <f t="shared" ref="J11:J17" si="1">ROUND(F11*(N11),2)</f>
        <v>76.790000000000006</v>
      </c>
      <c r="K11" s="160">
        <f t="shared" ref="K11:K17" si="2">ROUND(F11*(O11),2)</f>
        <v>0</v>
      </c>
      <c r="L11" s="160">
        <f t="shared" ref="L11:L17" si="3">ROUND(F11*(G11),2)</f>
        <v>0</v>
      </c>
      <c r="M11" s="160">
        <f t="shared" ref="M11:M17" si="4">ROUND(F11*(H11),2)</f>
        <v>0</v>
      </c>
      <c r="N11" s="160">
        <v>21.33</v>
      </c>
      <c r="O11" s="160"/>
      <c r="P11" s="164"/>
      <c r="Q11" s="164"/>
      <c r="R11" s="164"/>
      <c r="S11" s="160">
        <f t="shared" ref="S11:S17" si="5">ROUND(F11*(P11),3)</f>
        <v>0</v>
      </c>
      <c r="T11" s="161"/>
      <c r="U11" s="161"/>
      <c r="V11" s="164"/>
      <c r="Z11">
        <v>0</v>
      </c>
    </row>
    <row r="12" spans="1:26" ht="24.95" customHeight="1">
      <c r="A12" s="162"/>
      <c r="B12" s="157" t="s">
        <v>73</v>
      </c>
      <c r="C12" s="163" t="s">
        <v>77</v>
      </c>
      <c r="D12" s="157" t="s">
        <v>78</v>
      </c>
      <c r="E12" s="157" t="s">
        <v>76</v>
      </c>
      <c r="F12" s="158">
        <v>0.46600000000000003</v>
      </c>
      <c r="G12" s="159"/>
      <c r="H12" s="159"/>
      <c r="I12" s="159">
        <f t="shared" si="0"/>
        <v>0</v>
      </c>
      <c r="J12" s="157">
        <f t="shared" si="1"/>
        <v>16.309999999999999</v>
      </c>
      <c r="K12" s="160">
        <f t="shared" si="2"/>
        <v>0</v>
      </c>
      <c r="L12" s="160">
        <f t="shared" si="3"/>
        <v>0</v>
      </c>
      <c r="M12" s="160">
        <f t="shared" si="4"/>
        <v>0</v>
      </c>
      <c r="N12" s="160">
        <v>35</v>
      </c>
      <c r="O12" s="160"/>
      <c r="P12" s="164"/>
      <c r="Q12" s="164"/>
      <c r="R12" s="164"/>
      <c r="S12" s="160">
        <f t="shared" si="5"/>
        <v>0</v>
      </c>
      <c r="T12" s="161"/>
      <c r="U12" s="161"/>
      <c r="V12" s="164"/>
      <c r="Z12">
        <v>0</v>
      </c>
    </row>
    <row r="13" spans="1:26" ht="24.95" customHeight="1">
      <c r="A13" s="162"/>
      <c r="B13" s="157" t="s">
        <v>73</v>
      </c>
      <c r="C13" s="163" t="s">
        <v>79</v>
      </c>
      <c r="D13" s="157" t="s">
        <v>80</v>
      </c>
      <c r="E13" s="157" t="s">
        <v>76</v>
      </c>
      <c r="F13" s="158">
        <v>0.6</v>
      </c>
      <c r="G13" s="159"/>
      <c r="H13" s="159"/>
      <c r="I13" s="159">
        <f t="shared" si="0"/>
        <v>0</v>
      </c>
      <c r="J13" s="157">
        <f t="shared" si="1"/>
        <v>23.4</v>
      </c>
      <c r="K13" s="160">
        <f t="shared" si="2"/>
        <v>0</v>
      </c>
      <c r="L13" s="160">
        <f t="shared" si="3"/>
        <v>0</v>
      </c>
      <c r="M13" s="160">
        <f t="shared" si="4"/>
        <v>0</v>
      </c>
      <c r="N13" s="160">
        <v>39</v>
      </c>
      <c r="O13" s="160"/>
      <c r="P13" s="164"/>
      <c r="Q13" s="164"/>
      <c r="R13" s="164"/>
      <c r="S13" s="160">
        <f t="shared" si="5"/>
        <v>0</v>
      </c>
      <c r="T13" s="161"/>
      <c r="U13" s="161"/>
      <c r="V13" s="164"/>
      <c r="Z13">
        <v>0</v>
      </c>
    </row>
    <row r="14" spans="1:26" ht="24.95" customHeight="1">
      <c r="A14" s="162"/>
      <c r="B14" s="157" t="s">
        <v>73</v>
      </c>
      <c r="C14" s="163" t="s">
        <v>81</v>
      </c>
      <c r="D14" s="157" t="s">
        <v>82</v>
      </c>
      <c r="E14" s="157" t="s">
        <v>83</v>
      </c>
      <c r="F14" s="158">
        <v>4.5999999999999996</v>
      </c>
      <c r="G14" s="159"/>
      <c r="H14" s="159"/>
      <c r="I14" s="159">
        <f t="shared" si="0"/>
        <v>0</v>
      </c>
      <c r="J14" s="157">
        <f t="shared" si="1"/>
        <v>7.82</v>
      </c>
      <c r="K14" s="160">
        <f t="shared" si="2"/>
        <v>0</v>
      </c>
      <c r="L14" s="160">
        <f t="shared" si="3"/>
        <v>0</v>
      </c>
      <c r="M14" s="160">
        <f t="shared" si="4"/>
        <v>0</v>
      </c>
      <c r="N14" s="160">
        <v>1.7</v>
      </c>
      <c r="O14" s="160"/>
      <c r="P14" s="164"/>
      <c r="Q14" s="164"/>
      <c r="R14" s="164"/>
      <c r="S14" s="160">
        <f t="shared" si="5"/>
        <v>0</v>
      </c>
      <c r="T14" s="161"/>
      <c r="U14" s="161"/>
      <c r="V14" s="164"/>
      <c r="Z14">
        <v>0</v>
      </c>
    </row>
    <row r="15" spans="1:26" ht="24.95" customHeight="1">
      <c r="A15" s="162"/>
      <c r="B15" s="157" t="s">
        <v>73</v>
      </c>
      <c r="C15" s="163" t="s">
        <v>84</v>
      </c>
      <c r="D15" s="157" t="s">
        <v>85</v>
      </c>
      <c r="E15" s="157" t="s">
        <v>76</v>
      </c>
      <c r="F15" s="158">
        <v>4.5999999999999996</v>
      </c>
      <c r="G15" s="159"/>
      <c r="H15" s="159"/>
      <c r="I15" s="159">
        <f t="shared" si="0"/>
        <v>0</v>
      </c>
      <c r="J15" s="157">
        <f t="shared" si="1"/>
        <v>40.39</v>
      </c>
      <c r="K15" s="160">
        <f t="shared" si="2"/>
        <v>0</v>
      </c>
      <c r="L15" s="160">
        <f t="shared" si="3"/>
        <v>0</v>
      </c>
      <c r="M15" s="160">
        <f t="shared" si="4"/>
        <v>0</v>
      </c>
      <c r="N15" s="160">
        <v>8.7799999999999994</v>
      </c>
      <c r="O15" s="160"/>
      <c r="P15" s="164"/>
      <c r="Q15" s="164"/>
      <c r="R15" s="164"/>
      <c r="S15" s="160">
        <f t="shared" si="5"/>
        <v>0</v>
      </c>
      <c r="T15" s="161"/>
      <c r="U15" s="161"/>
      <c r="V15" s="164"/>
      <c r="Z15">
        <v>0</v>
      </c>
    </row>
    <row r="16" spans="1:26" ht="24.95" customHeight="1">
      <c r="A16" s="162"/>
      <c r="B16" s="157" t="s">
        <v>73</v>
      </c>
      <c r="C16" s="163" t="s">
        <v>86</v>
      </c>
      <c r="D16" s="157" t="s">
        <v>87</v>
      </c>
      <c r="E16" s="157" t="s">
        <v>76</v>
      </c>
      <c r="F16" s="158">
        <v>8</v>
      </c>
      <c r="G16" s="159"/>
      <c r="H16" s="159"/>
      <c r="I16" s="159">
        <f t="shared" si="0"/>
        <v>0</v>
      </c>
      <c r="J16" s="157">
        <f t="shared" si="1"/>
        <v>109.68</v>
      </c>
      <c r="K16" s="160">
        <f t="shared" si="2"/>
        <v>0</v>
      </c>
      <c r="L16" s="160">
        <f t="shared" si="3"/>
        <v>0</v>
      </c>
      <c r="M16" s="160">
        <f t="shared" si="4"/>
        <v>0</v>
      </c>
      <c r="N16" s="160">
        <v>13.71</v>
      </c>
      <c r="O16" s="160"/>
      <c r="P16" s="164"/>
      <c r="Q16" s="164"/>
      <c r="R16" s="164"/>
      <c r="S16" s="160">
        <f t="shared" si="5"/>
        <v>0</v>
      </c>
      <c r="T16" s="161"/>
      <c r="U16" s="161"/>
      <c r="V16" s="164"/>
      <c r="Z16">
        <v>0</v>
      </c>
    </row>
    <row r="17" spans="1:26" ht="24.95" customHeight="1">
      <c r="A17" s="162"/>
      <c r="B17" s="157" t="s">
        <v>73</v>
      </c>
      <c r="C17" s="163" t="s">
        <v>88</v>
      </c>
      <c r="D17" s="157" t="s">
        <v>89</v>
      </c>
      <c r="E17" s="157" t="s">
        <v>76</v>
      </c>
      <c r="F17" s="158">
        <v>4</v>
      </c>
      <c r="G17" s="159"/>
      <c r="H17" s="159"/>
      <c r="I17" s="159">
        <f t="shared" si="0"/>
        <v>0</v>
      </c>
      <c r="J17" s="157">
        <f t="shared" si="1"/>
        <v>98.68</v>
      </c>
      <c r="K17" s="160">
        <f t="shared" si="2"/>
        <v>0</v>
      </c>
      <c r="L17" s="160">
        <f t="shared" si="3"/>
        <v>0</v>
      </c>
      <c r="M17" s="160">
        <f t="shared" si="4"/>
        <v>0</v>
      </c>
      <c r="N17" s="160">
        <v>24.67</v>
      </c>
      <c r="O17" s="160"/>
      <c r="P17" s="164"/>
      <c r="Q17" s="164"/>
      <c r="R17" s="164"/>
      <c r="S17" s="160">
        <f t="shared" si="5"/>
        <v>0</v>
      </c>
      <c r="T17" s="161"/>
      <c r="U17" s="161"/>
      <c r="V17" s="164"/>
      <c r="Z17">
        <v>0</v>
      </c>
    </row>
    <row r="18" spans="1:26">
      <c r="A18" s="141"/>
      <c r="B18" s="141"/>
      <c r="C18" s="156">
        <v>1</v>
      </c>
      <c r="D18" s="156" t="s">
        <v>55</v>
      </c>
      <c r="E18" s="141"/>
      <c r="F18" s="155"/>
      <c r="G18" s="144"/>
      <c r="H18" s="144"/>
      <c r="I18" s="144">
        <f>ROUND((SUM(I10:I17))/1,2)</f>
        <v>0</v>
      </c>
      <c r="J18" s="141"/>
      <c r="K18" s="141"/>
      <c r="L18" s="141">
        <f>ROUND((SUM(L10:L17))/1,2)</f>
        <v>0</v>
      </c>
      <c r="M18" s="141">
        <f>ROUND((SUM(M10:M17))/1,2)</f>
        <v>0</v>
      </c>
      <c r="N18" s="141"/>
      <c r="O18" s="141"/>
      <c r="P18" s="165"/>
      <c r="Q18" s="141"/>
      <c r="R18" s="141"/>
      <c r="S18" s="165">
        <f>ROUND((SUM(S10:S17))/1,2)</f>
        <v>0</v>
      </c>
      <c r="T18" s="138"/>
      <c r="U18" s="138"/>
      <c r="V18" s="2">
        <f>ROUND((SUM(V10:V17))/1,2)</f>
        <v>0</v>
      </c>
      <c r="W18" s="138"/>
      <c r="X18" s="138"/>
      <c r="Y18" s="138"/>
      <c r="Z18" s="138"/>
    </row>
    <row r="19" spans="1:26" ht="7.15" customHeight="1">
      <c r="A19" s="1"/>
      <c r="B19" s="1"/>
      <c r="C19" s="1"/>
      <c r="D19" s="1"/>
      <c r="E19" s="1"/>
      <c r="F19" s="151"/>
      <c r="G19" s="134"/>
      <c r="H19" s="134"/>
      <c r="I19" s="134"/>
      <c r="J19" s="1"/>
      <c r="K19" s="1"/>
      <c r="L19" s="1"/>
      <c r="M19" s="1"/>
      <c r="N19" s="1"/>
      <c r="O19" s="1"/>
      <c r="P19" s="1"/>
      <c r="Q19" s="1"/>
      <c r="R19" s="1"/>
      <c r="S19" s="1"/>
      <c r="V19" s="1"/>
    </row>
    <row r="20" spans="1:26">
      <c r="A20" s="141"/>
      <c r="B20" s="141"/>
      <c r="C20" s="156">
        <v>2</v>
      </c>
      <c r="D20" s="156" t="s">
        <v>56</v>
      </c>
      <c r="E20" s="141"/>
      <c r="F20" s="155"/>
      <c r="G20" s="142"/>
      <c r="H20" s="142"/>
      <c r="I20" s="142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38"/>
      <c r="U20" s="138"/>
      <c r="V20" s="141"/>
      <c r="W20" s="138"/>
      <c r="X20" s="138"/>
      <c r="Y20" s="138"/>
      <c r="Z20" s="138"/>
    </row>
    <row r="21" spans="1:26" ht="24.95" customHeight="1">
      <c r="A21" s="162"/>
      <c r="B21" s="157" t="s">
        <v>90</v>
      </c>
      <c r="C21" s="163" t="s">
        <v>91</v>
      </c>
      <c r="D21" s="157" t="s">
        <v>92</v>
      </c>
      <c r="E21" s="157" t="s">
        <v>76</v>
      </c>
      <c r="F21" s="158">
        <v>0.48499999999999999</v>
      </c>
      <c r="G21" s="159"/>
      <c r="H21" s="159"/>
      <c r="I21" s="159">
        <f t="shared" ref="I21:I27" si="6">ROUND(F21*(G21+H21),2)</f>
        <v>0</v>
      </c>
      <c r="J21" s="157">
        <f t="shared" ref="J21:J27" si="7">ROUND(F21*(N21),2)</f>
        <v>45.91</v>
      </c>
      <c r="K21" s="160">
        <f t="shared" ref="K21:K27" si="8">ROUND(F21*(O21),2)</f>
        <v>0</v>
      </c>
      <c r="L21" s="160">
        <f t="shared" ref="L21:L27" si="9">ROUND(F21*(G21),2)</f>
        <v>0</v>
      </c>
      <c r="M21" s="160">
        <f t="shared" ref="M21:M27" si="10">ROUND(F21*(H21),2)</f>
        <v>0</v>
      </c>
      <c r="N21" s="160">
        <v>94.66</v>
      </c>
      <c r="O21" s="160"/>
      <c r="P21" s="164">
        <v>2.19306</v>
      </c>
      <c r="Q21" s="164"/>
      <c r="R21" s="164">
        <v>2.19306</v>
      </c>
      <c r="S21" s="160">
        <f t="shared" ref="S21:S27" si="11">ROUND(F21*(P21),3)</f>
        <v>1.0640000000000001</v>
      </c>
      <c r="T21" s="161"/>
      <c r="U21" s="161"/>
      <c r="V21" s="164"/>
      <c r="Z21">
        <v>0</v>
      </c>
    </row>
    <row r="22" spans="1:26" ht="24.95" customHeight="1">
      <c r="A22" s="162"/>
      <c r="B22" s="157" t="s">
        <v>90</v>
      </c>
      <c r="C22" s="163" t="s">
        <v>93</v>
      </c>
      <c r="D22" s="157" t="s">
        <v>94</v>
      </c>
      <c r="E22" s="157" t="s">
        <v>76</v>
      </c>
      <c r="F22" s="158">
        <v>0.1</v>
      </c>
      <c r="G22" s="159"/>
      <c r="H22" s="159"/>
      <c r="I22" s="159">
        <f t="shared" si="6"/>
        <v>0</v>
      </c>
      <c r="J22" s="157">
        <f t="shared" si="7"/>
        <v>3.5</v>
      </c>
      <c r="K22" s="160">
        <f t="shared" si="8"/>
        <v>0</v>
      </c>
      <c r="L22" s="160">
        <f t="shared" si="9"/>
        <v>0</v>
      </c>
      <c r="M22" s="160">
        <f t="shared" si="10"/>
        <v>0</v>
      </c>
      <c r="N22" s="160">
        <v>35</v>
      </c>
      <c r="O22" s="160"/>
      <c r="P22" s="164">
        <v>1.8</v>
      </c>
      <c r="Q22" s="164"/>
      <c r="R22" s="164">
        <v>1.8</v>
      </c>
      <c r="S22" s="160">
        <f t="shared" si="11"/>
        <v>0.18</v>
      </c>
      <c r="T22" s="161"/>
      <c r="U22" s="161"/>
      <c r="V22" s="164"/>
      <c r="Z22">
        <v>0</v>
      </c>
    </row>
    <row r="23" spans="1:26" ht="24.95" customHeight="1">
      <c r="A23" s="162"/>
      <c r="B23" s="157" t="s">
        <v>90</v>
      </c>
      <c r="C23" s="163" t="s">
        <v>95</v>
      </c>
      <c r="D23" s="157" t="s">
        <v>96</v>
      </c>
      <c r="E23" s="157" t="s">
        <v>97</v>
      </c>
      <c r="F23" s="158">
        <v>2.8</v>
      </c>
      <c r="G23" s="159"/>
      <c r="H23" s="159"/>
      <c r="I23" s="159">
        <f t="shared" si="6"/>
        <v>0</v>
      </c>
      <c r="J23" s="157">
        <f t="shared" si="7"/>
        <v>48.47</v>
      </c>
      <c r="K23" s="160">
        <f t="shared" si="8"/>
        <v>0</v>
      </c>
      <c r="L23" s="160">
        <f t="shared" si="9"/>
        <v>0</v>
      </c>
      <c r="M23" s="160">
        <f t="shared" si="10"/>
        <v>0</v>
      </c>
      <c r="N23" s="160">
        <v>17.309999999999999</v>
      </c>
      <c r="O23" s="160"/>
      <c r="P23" s="164">
        <v>4.0699999999999998E-3</v>
      </c>
      <c r="Q23" s="164"/>
      <c r="R23" s="164">
        <v>4.0699999999999998E-3</v>
      </c>
      <c r="S23" s="160">
        <f t="shared" si="11"/>
        <v>1.0999999999999999E-2</v>
      </c>
      <c r="T23" s="161"/>
      <c r="U23" s="161"/>
      <c r="V23" s="164"/>
      <c r="Z23">
        <v>0</v>
      </c>
    </row>
    <row r="24" spans="1:26" ht="24.95" customHeight="1">
      <c r="A24" s="162"/>
      <c r="B24" s="157" t="s">
        <v>90</v>
      </c>
      <c r="C24" s="163" t="s">
        <v>98</v>
      </c>
      <c r="D24" s="157" t="s">
        <v>99</v>
      </c>
      <c r="E24" s="157" t="s">
        <v>97</v>
      </c>
      <c r="F24" s="158">
        <v>2.8</v>
      </c>
      <c r="G24" s="159"/>
      <c r="H24" s="159"/>
      <c r="I24" s="159">
        <f t="shared" si="6"/>
        <v>0</v>
      </c>
      <c r="J24" s="157">
        <f t="shared" si="7"/>
        <v>16.97</v>
      </c>
      <c r="K24" s="160">
        <f t="shared" si="8"/>
        <v>0</v>
      </c>
      <c r="L24" s="160">
        <f t="shared" si="9"/>
        <v>0</v>
      </c>
      <c r="M24" s="160">
        <f t="shared" si="10"/>
        <v>0</v>
      </c>
      <c r="N24" s="160">
        <v>6.06</v>
      </c>
      <c r="O24" s="160"/>
      <c r="P24" s="164"/>
      <c r="Q24" s="164"/>
      <c r="R24" s="164"/>
      <c r="S24" s="160">
        <f t="shared" si="11"/>
        <v>0</v>
      </c>
      <c r="T24" s="161"/>
      <c r="U24" s="161"/>
      <c r="V24" s="164"/>
      <c r="Z24">
        <v>0</v>
      </c>
    </row>
    <row r="25" spans="1:26" ht="24.95" customHeight="1">
      <c r="A25" s="162"/>
      <c r="B25" s="157" t="s">
        <v>90</v>
      </c>
      <c r="C25" s="163" t="s">
        <v>100</v>
      </c>
      <c r="D25" s="157" t="s">
        <v>101</v>
      </c>
      <c r="E25" s="157" t="s">
        <v>102</v>
      </c>
      <c r="F25" s="158">
        <v>1</v>
      </c>
      <c r="G25" s="159"/>
      <c r="H25" s="159"/>
      <c r="I25" s="159">
        <f t="shared" si="6"/>
        <v>0</v>
      </c>
      <c r="J25" s="157">
        <f t="shared" si="7"/>
        <v>41.5</v>
      </c>
      <c r="K25" s="160">
        <f t="shared" si="8"/>
        <v>0</v>
      </c>
      <c r="L25" s="160">
        <f t="shared" si="9"/>
        <v>0</v>
      </c>
      <c r="M25" s="160">
        <f t="shared" si="10"/>
        <v>0</v>
      </c>
      <c r="N25" s="160">
        <v>41.5</v>
      </c>
      <c r="O25" s="160"/>
      <c r="P25" s="164">
        <v>1.0197700000000001</v>
      </c>
      <c r="Q25" s="164"/>
      <c r="R25" s="164">
        <v>1.0197700000000001</v>
      </c>
      <c r="S25" s="160">
        <f t="shared" si="11"/>
        <v>1.02</v>
      </c>
      <c r="T25" s="161"/>
      <c r="U25" s="161"/>
      <c r="V25" s="164"/>
      <c r="Z25">
        <v>0</v>
      </c>
    </row>
    <row r="26" spans="1:26" ht="24.95" customHeight="1">
      <c r="A26" s="162"/>
      <c r="B26" s="157" t="s">
        <v>90</v>
      </c>
      <c r="C26" s="163" t="s">
        <v>100</v>
      </c>
      <c r="D26" s="157" t="s">
        <v>103</v>
      </c>
      <c r="E26" s="157" t="s">
        <v>104</v>
      </c>
      <c r="F26" s="158">
        <v>1.8100000000000002E-2</v>
      </c>
      <c r="G26" s="159"/>
      <c r="H26" s="159"/>
      <c r="I26" s="159">
        <f t="shared" si="6"/>
        <v>0</v>
      </c>
      <c r="J26" s="157">
        <f t="shared" si="7"/>
        <v>24.23</v>
      </c>
      <c r="K26" s="160">
        <f t="shared" si="8"/>
        <v>0</v>
      </c>
      <c r="L26" s="160">
        <f t="shared" si="9"/>
        <v>0</v>
      </c>
      <c r="M26" s="160">
        <f t="shared" si="10"/>
        <v>0</v>
      </c>
      <c r="N26" s="160">
        <v>1338.52</v>
      </c>
      <c r="O26" s="160"/>
      <c r="P26" s="164">
        <v>1.0197700000000001</v>
      </c>
      <c r="Q26" s="164"/>
      <c r="R26" s="164">
        <v>1.0197700000000001</v>
      </c>
      <c r="S26" s="160">
        <f t="shared" si="11"/>
        <v>1.7999999999999999E-2</v>
      </c>
      <c r="T26" s="161"/>
      <c r="U26" s="161"/>
      <c r="V26" s="164"/>
      <c r="Z26">
        <v>0</v>
      </c>
    </row>
    <row r="27" spans="1:26" ht="24.95" customHeight="1">
      <c r="A27" s="162"/>
      <c r="B27" s="157" t="s">
        <v>90</v>
      </c>
      <c r="C27" s="163" t="s">
        <v>100</v>
      </c>
      <c r="D27" s="157" t="s">
        <v>105</v>
      </c>
      <c r="E27" s="157" t="s">
        <v>106</v>
      </c>
      <c r="F27" s="158">
        <v>1</v>
      </c>
      <c r="G27" s="159"/>
      <c r="H27" s="159"/>
      <c r="I27" s="159">
        <f t="shared" si="6"/>
        <v>0</v>
      </c>
      <c r="J27" s="157">
        <f t="shared" si="7"/>
        <v>45</v>
      </c>
      <c r="K27" s="160">
        <f t="shared" si="8"/>
        <v>0</v>
      </c>
      <c r="L27" s="160">
        <f t="shared" si="9"/>
        <v>0</v>
      </c>
      <c r="M27" s="160">
        <f t="shared" si="10"/>
        <v>0</v>
      </c>
      <c r="N27" s="160">
        <v>45</v>
      </c>
      <c r="O27" s="160"/>
      <c r="P27" s="164">
        <v>1.0197700000000001</v>
      </c>
      <c r="Q27" s="164"/>
      <c r="R27" s="164">
        <v>1.0197700000000001</v>
      </c>
      <c r="S27" s="160">
        <f t="shared" si="11"/>
        <v>1.02</v>
      </c>
      <c r="T27" s="161"/>
      <c r="U27" s="161"/>
      <c r="V27" s="164"/>
      <c r="Z27">
        <v>0</v>
      </c>
    </row>
    <row r="28" spans="1:26">
      <c r="A28" s="141"/>
      <c r="B28" s="141"/>
      <c r="C28" s="156">
        <v>2</v>
      </c>
      <c r="D28" s="156" t="s">
        <v>56</v>
      </c>
      <c r="E28" s="141"/>
      <c r="F28" s="155"/>
      <c r="G28" s="144"/>
      <c r="H28" s="144"/>
      <c r="I28" s="144">
        <f>ROUND((SUM(I20:I27))/1,2)</f>
        <v>0</v>
      </c>
      <c r="J28" s="141"/>
      <c r="K28" s="141"/>
      <c r="L28" s="141">
        <f>ROUND((SUM(L20:L27))/1,2)</f>
        <v>0</v>
      </c>
      <c r="M28" s="141">
        <f>ROUND((SUM(M20:M27))/1,2)</f>
        <v>0</v>
      </c>
      <c r="N28" s="141"/>
      <c r="O28" s="141"/>
      <c r="P28" s="165"/>
      <c r="Q28" s="141"/>
      <c r="R28" s="141"/>
      <c r="S28" s="165">
        <f>ROUND((SUM(S20:S27))/1,2)</f>
        <v>3.31</v>
      </c>
      <c r="T28" s="138"/>
      <c r="U28" s="138"/>
      <c r="V28" s="2">
        <f>ROUND((SUM(V20:V27))/1,2)</f>
        <v>0</v>
      </c>
      <c r="W28" s="138"/>
      <c r="X28" s="138"/>
      <c r="Y28" s="138"/>
      <c r="Z28" s="138"/>
    </row>
    <row r="29" spans="1:26" ht="7.15" customHeight="1">
      <c r="A29" s="1"/>
      <c r="B29" s="1"/>
      <c r="C29" s="1"/>
      <c r="D29" s="1"/>
      <c r="E29" s="1"/>
      <c r="F29" s="151"/>
      <c r="G29" s="134"/>
      <c r="H29" s="134"/>
      <c r="I29" s="134"/>
      <c r="J29" s="1"/>
      <c r="K29" s="1"/>
      <c r="L29" s="1"/>
      <c r="M29" s="1"/>
      <c r="N29" s="1"/>
      <c r="O29" s="1"/>
      <c r="P29" s="1"/>
      <c r="Q29" s="1"/>
      <c r="R29" s="1"/>
      <c r="S29" s="1"/>
      <c r="V29" s="1"/>
    </row>
    <row r="30" spans="1:26">
      <c r="A30" s="141"/>
      <c r="B30" s="141"/>
      <c r="C30" s="156">
        <v>4</v>
      </c>
      <c r="D30" s="156" t="s">
        <v>57</v>
      </c>
      <c r="E30" s="141"/>
      <c r="F30" s="155"/>
      <c r="G30" s="142"/>
      <c r="H30" s="142"/>
      <c r="I30" s="142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38"/>
      <c r="U30" s="138"/>
      <c r="V30" s="141"/>
      <c r="W30" s="138"/>
      <c r="X30" s="138"/>
      <c r="Y30" s="138"/>
      <c r="Z30" s="138"/>
    </row>
    <row r="31" spans="1:26" ht="24.95" customHeight="1">
      <c r="A31" s="162"/>
      <c r="B31" s="157" t="s">
        <v>107</v>
      </c>
      <c r="C31" s="163" t="s">
        <v>108</v>
      </c>
      <c r="D31" s="157" t="s">
        <v>109</v>
      </c>
      <c r="E31" s="157" t="s">
        <v>97</v>
      </c>
      <c r="F31" s="158">
        <v>23.5</v>
      </c>
      <c r="G31" s="159"/>
      <c r="H31" s="159"/>
      <c r="I31" s="159">
        <f>ROUND(F31*(G31+H31),2)</f>
        <v>0</v>
      </c>
      <c r="J31" s="157">
        <f>ROUND(F31*(N31),2)</f>
        <v>70.97</v>
      </c>
      <c r="K31" s="160">
        <f>ROUND(F31*(O31),2)</f>
        <v>0</v>
      </c>
      <c r="L31" s="160">
        <f>ROUND(F31*(G31),2)</f>
        <v>0</v>
      </c>
      <c r="M31" s="160">
        <f>ROUND(F31*(H31),2)</f>
        <v>0</v>
      </c>
      <c r="N31" s="160">
        <v>3.02</v>
      </c>
      <c r="O31" s="160"/>
      <c r="P31" s="164">
        <v>0.16192000000000001</v>
      </c>
      <c r="Q31" s="164"/>
      <c r="R31" s="164">
        <v>0.16192000000000001</v>
      </c>
      <c r="S31" s="160">
        <f>ROUND(F31*(P31),3)</f>
        <v>3.8050000000000002</v>
      </c>
      <c r="T31" s="161"/>
      <c r="U31" s="161"/>
      <c r="V31" s="164"/>
      <c r="Z31">
        <v>0</v>
      </c>
    </row>
    <row r="32" spans="1:26">
      <c r="A32" s="141"/>
      <c r="B32" s="141"/>
      <c r="C32" s="156">
        <v>4</v>
      </c>
      <c r="D32" s="156" t="s">
        <v>57</v>
      </c>
      <c r="E32" s="141"/>
      <c r="F32" s="155"/>
      <c r="G32" s="144"/>
      <c r="H32" s="144"/>
      <c r="I32" s="144">
        <f>ROUND((SUM(I30:I31))/1,2)</f>
        <v>0</v>
      </c>
      <c r="J32" s="141"/>
      <c r="K32" s="141"/>
      <c r="L32" s="141">
        <f>ROUND((SUM(L30:L31))/1,2)</f>
        <v>0</v>
      </c>
      <c r="M32" s="141">
        <f>ROUND((SUM(M30:M31))/1,2)</f>
        <v>0</v>
      </c>
      <c r="N32" s="141"/>
      <c r="O32" s="141"/>
      <c r="P32" s="165"/>
      <c r="Q32" s="141"/>
      <c r="R32" s="141"/>
      <c r="S32" s="165">
        <f>ROUND((SUM(S30:S31))/1,2)</f>
        <v>3.81</v>
      </c>
      <c r="T32" s="138"/>
      <c r="U32" s="138"/>
      <c r="V32" s="2">
        <f>ROUND((SUM(V30:V31))/1,2)</f>
        <v>0</v>
      </c>
      <c r="W32" s="138"/>
      <c r="X32" s="138"/>
      <c r="Y32" s="138"/>
      <c r="Z32" s="138"/>
    </row>
    <row r="33" spans="1:26" ht="9.6" customHeight="1">
      <c r="A33" s="1"/>
      <c r="B33" s="1"/>
      <c r="C33" s="1"/>
      <c r="D33" s="1"/>
      <c r="E33" s="1"/>
      <c r="F33" s="151"/>
      <c r="G33" s="134"/>
      <c r="H33" s="134"/>
      <c r="I33" s="134"/>
      <c r="J33" s="1"/>
      <c r="K33" s="1"/>
      <c r="L33" s="1"/>
      <c r="M33" s="1"/>
      <c r="N33" s="1"/>
      <c r="O33" s="1"/>
      <c r="P33" s="1"/>
      <c r="Q33" s="1"/>
      <c r="R33" s="1"/>
      <c r="S33" s="1"/>
      <c r="V33" s="1"/>
    </row>
    <row r="34" spans="1:26">
      <c r="A34" s="141"/>
      <c r="B34" s="141"/>
      <c r="C34" s="156">
        <v>5</v>
      </c>
      <c r="D34" s="156" t="s">
        <v>58</v>
      </c>
      <c r="E34" s="141"/>
      <c r="F34" s="155"/>
      <c r="G34" s="142"/>
      <c r="H34" s="142"/>
      <c r="I34" s="142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38"/>
      <c r="U34" s="138"/>
      <c r="V34" s="141"/>
      <c r="W34" s="138"/>
      <c r="X34" s="138"/>
      <c r="Y34" s="138"/>
      <c r="Z34" s="138"/>
    </row>
    <row r="35" spans="1:26" ht="24.95" customHeight="1">
      <c r="A35" s="162"/>
      <c r="B35" s="157" t="s">
        <v>107</v>
      </c>
      <c r="C35" s="163" t="s">
        <v>110</v>
      </c>
      <c r="D35" s="157" t="s">
        <v>111</v>
      </c>
      <c r="E35" s="157" t="s">
        <v>97</v>
      </c>
      <c r="F35" s="158">
        <v>23.5</v>
      </c>
      <c r="G35" s="159"/>
      <c r="H35" s="159"/>
      <c r="I35" s="159">
        <f>ROUND(F35*(G35+H35),2)</f>
        <v>0</v>
      </c>
      <c r="J35" s="157">
        <f>ROUND(F35*(N35),2)</f>
        <v>317.72000000000003</v>
      </c>
      <c r="K35" s="160">
        <f>ROUND(F35*(O35),2)</f>
        <v>0</v>
      </c>
      <c r="L35" s="160">
        <f>ROUND(F35*(G35),2)</f>
        <v>0</v>
      </c>
      <c r="M35" s="160">
        <f>ROUND(F35*(H35),2)</f>
        <v>0</v>
      </c>
      <c r="N35" s="160">
        <v>13.52</v>
      </c>
      <c r="O35" s="160"/>
      <c r="P35" s="164">
        <v>0.112</v>
      </c>
      <c r="Q35" s="164"/>
      <c r="R35" s="164">
        <v>0.112</v>
      </c>
      <c r="S35" s="160">
        <f>ROUND(F35*(P35),3)</f>
        <v>2.6320000000000001</v>
      </c>
      <c r="T35" s="161"/>
      <c r="U35" s="161"/>
      <c r="V35" s="164"/>
      <c r="Z35">
        <v>0</v>
      </c>
    </row>
    <row r="36" spans="1:26" ht="24.95" customHeight="1">
      <c r="A36" s="171"/>
      <c r="B36" s="166" t="s">
        <v>112</v>
      </c>
      <c r="C36" s="172" t="s">
        <v>113</v>
      </c>
      <c r="D36" s="166" t="s">
        <v>114</v>
      </c>
      <c r="E36" s="166" t="s">
        <v>97</v>
      </c>
      <c r="F36" s="167">
        <v>24.7</v>
      </c>
      <c r="G36" s="168"/>
      <c r="H36" s="168"/>
      <c r="I36" s="168">
        <f>ROUND(F36*(G36+H36),2)</f>
        <v>0</v>
      </c>
      <c r="J36" s="166">
        <f>ROUND(F36*(N36),2)</f>
        <v>345.8</v>
      </c>
      <c r="K36" s="169">
        <f>ROUND(F36*(O36),2)</f>
        <v>0</v>
      </c>
      <c r="L36" s="169">
        <f>ROUND(F36*(G36),2)</f>
        <v>0</v>
      </c>
      <c r="M36" s="169">
        <f>ROUND(F36*(H36),2)</f>
        <v>0</v>
      </c>
      <c r="N36" s="169">
        <v>14</v>
      </c>
      <c r="O36" s="169"/>
      <c r="P36" s="173"/>
      <c r="Q36" s="173"/>
      <c r="R36" s="173"/>
      <c r="S36" s="169">
        <f>ROUND(F36*(P36),3)</f>
        <v>0</v>
      </c>
      <c r="T36" s="170"/>
      <c r="U36" s="170"/>
      <c r="V36" s="173"/>
      <c r="Z36">
        <v>0</v>
      </c>
    </row>
    <row r="37" spans="1:26" ht="24.95" customHeight="1">
      <c r="A37" s="162"/>
      <c r="B37" s="157" t="s">
        <v>107</v>
      </c>
      <c r="C37" s="163" t="s">
        <v>115</v>
      </c>
      <c r="D37" s="157" t="s">
        <v>116</v>
      </c>
      <c r="E37" s="157" t="s">
        <v>97</v>
      </c>
      <c r="F37" s="158">
        <v>23.5</v>
      </c>
      <c r="G37" s="159"/>
      <c r="H37" s="159"/>
      <c r="I37" s="159">
        <f>ROUND(F37*(G37+H37),2)</f>
        <v>0</v>
      </c>
      <c r="J37" s="157">
        <f>ROUND(F37*(N37),2)</f>
        <v>104.11</v>
      </c>
      <c r="K37" s="160">
        <f>ROUND(F37*(O37),2)</f>
        <v>0</v>
      </c>
      <c r="L37" s="160">
        <f>ROUND(F37*(G37),2)</f>
        <v>0</v>
      </c>
      <c r="M37" s="160">
        <f>ROUND(F37*(H37),2)</f>
        <v>0</v>
      </c>
      <c r="N37" s="160">
        <v>4.43</v>
      </c>
      <c r="O37" s="160"/>
      <c r="P37" s="164">
        <v>0.30360999999999999</v>
      </c>
      <c r="Q37" s="164"/>
      <c r="R37" s="164">
        <v>0.30360999999999999</v>
      </c>
      <c r="S37" s="160">
        <f>ROUND(F37*(P37),3)</f>
        <v>7.1349999999999998</v>
      </c>
      <c r="T37" s="161"/>
      <c r="U37" s="161"/>
      <c r="V37" s="164"/>
      <c r="Z37">
        <v>0</v>
      </c>
    </row>
    <row r="38" spans="1:26">
      <c r="A38" s="141"/>
      <c r="B38" s="141"/>
      <c r="C38" s="156">
        <v>5</v>
      </c>
      <c r="D38" s="156" t="s">
        <v>58</v>
      </c>
      <c r="E38" s="141"/>
      <c r="F38" s="155"/>
      <c r="G38" s="144"/>
      <c r="H38" s="144"/>
      <c r="I38" s="144">
        <f>ROUND((SUM(I34:I37))/1,2)</f>
        <v>0</v>
      </c>
      <c r="J38" s="141"/>
      <c r="K38" s="141"/>
      <c r="L38" s="141">
        <f>ROUND((SUM(L34:L37))/1,2)</f>
        <v>0</v>
      </c>
      <c r="M38" s="141">
        <f>ROUND((SUM(M34:M37))/1,2)</f>
        <v>0</v>
      </c>
      <c r="N38" s="141"/>
      <c r="O38" s="141"/>
      <c r="P38" s="165"/>
      <c r="Q38" s="141"/>
      <c r="R38" s="141"/>
      <c r="S38" s="165">
        <f>ROUND((SUM(S34:S37))/1,2)</f>
        <v>9.77</v>
      </c>
      <c r="T38" s="138"/>
      <c r="U38" s="138"/>
      <c r="V38" s="2">
        <f>ROUND((SUM(V34:V37))/1,2)</f>
        <v>0</v>
      </c>
      <c r="W38" s="138"/>
      <c r="X38" s="138"/>
      <c r="Y38" s="138"/>
      <c r="Z38" s="138"/>
    </row>
    <row r="39" spans="1:26">
      <c r="A39" s="1"/>
      <c r="B39" s="1"/>
      <c r="C39" s="1"/>
      <c r="D39" s="1"/>
      <c r="E39" s="1"/>
      <c r="F39" s="151"/>
      <c r="G39" s="134"/>
      <c r="H39" s="134"/>
      <c r="I39" s="134"/>
      <c r="J39" s="1"/>
      <c r="K39" s="1"/>
      <c r="L39" s="1"/>
      <c r="M39" s="1"/>
      <c r="N39" s="1"/>
      <c r="O39" s="1"/>
      <c r="P39" s="1"/>
      <c r="Q39" s="1"/>
      <c r="R39" s="1"/>
      <c r="S39" s="1"/>
      <c r="V39" s="1"/>
    </row>
    <row r="40" spans="1:26">
      <c r="A40" s="141"/>
      <c r="B40" s="141"/>
      <c r="C40" s="156">
        <v>9</v>
      </c>
      <c r="D40" s="156" t="s">
        <v>59</v>
      </c>
      <c r="E40" s="141"/>
      <c r="F40" s="155"/>
      <c r="G40" s="142"/>
      <c r="H40" s="142"/>
      <c r="I40" s="142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38"/>
      <c r="U40" s="138"/>
      <c r="V40" s="141"/>
      <c r="W40" s="138"/>
      <c r="X40" s="138"/>
      <c r="Y40" s="138"/>
      <c r="Z40" s="138"/>
    </row>
    <row r="41" spans="1:26" ht="24.95" customHeight="1">
      <c r="A41" s="162"/>
      <c r="B41" s="157" t="s">
        <v>107</v>
      </c>
      <c r="C41" s="163" t="s">
        <v>117</v>
      </c>
      <c r="D41" s="157" t="s">
        <v>118</v>
      </c>
      <c r="E41" s="157" t="s">
        <v>102</v>
      </c>
      <c r="F41" s="158">
        <v>20</v>
      </c>
      <c r="G41" s="159"/>
      <c r="H41" s="159"/>
      <c r="I41" s="159">
        <f t="shared" ref="I41:I47" si="12">ROUND(F41*(G41+H41),2)</f>
        <v>0</v>
      </c>
      <c r="J41" s="157">
        <f t="shared" ref="J41:J47" si="13">ROUND(F41*(N41),2)</f>
        <v>118.8</v>
      </c>
      <c r="K41" s="160">
        <f t="shared" ref="K41:K47" si="14">ROUND(F41*(O41),2)</f>
        <v>0</v>
      </c>
      <c r="L41" s="160">
        <f t="shared" ref="L41:L47" si="15">ROUND(F41*(G41),2)</f>
        <v>0</v>
      </c>
      <c r="M41" s="160">
        <f t="shared" ref="M41:M47" si="16">ROUND(F41*(H41),2)</f>
        <v>0</v>
      </c>
      <c r="N41" s="160">
        <v>5.9399999999999995</v>
      </c>
      <c r="O41" s="160"/>
      <c r="P41" s="164">
        <v>7.6240000000000002E-2</v>
      </c>
      <c r="Q41" s="164"/>
      <c r="R41" s="164">
        <v>7.6240000000000002E-2</v>
      </c>
      <c r="S41" s="160">
        <f t="shared" ref="S41:S47" si="17">ROUND(F41*(P41),3)</f>
        <v>1.5249999999999999</v>
      </c>
      <c r="T41" s="161"/>
      <c r="U41" s="161"/>
      <c r="V41" s="164"/>
      <c r="Z41">
        <v>0</v>
      </c>
    </row>
    <row r="42" spans="1:26" ht="24.95" customHeight="1">
      <c r="A42" s="171"/>
      <c r="B42" s="166" t="s">
        <v>112</v>
      </c>
      <c r="C42" s="172" t="s">
        <v>113</v>
      </c>
      <c r="D42" s="166" t="s">
        <v>119</v>
      </c>
      <c r="E42" s="166" t="s">
        <v>102</v>
      </c>
      <c r="F42" s="167">
        <v>21</v>
      </c>
      <c r="G42" s="168"/>
      <c r="H42" s="168"/>
      <c r="I42" s="168">
        <f t="shared" si="12"/>
        <v>0</v>
      </c>
      <c r="J42" s="166">
        <f t="shared" si="13"/>
        <v>100.8</v>
      </c>
      <c r="K42" s="169">
        <f t="shared" si="14"/>
        <v>0</v>
      </c>
      <c r="L42" s="169">
        <f t="shared" si="15"/>
        <v>0</v>
      </c>
      <c r="M42" s="169">
        <f t="shared" si="16"/>
        <v>0</v>
      </c>
      <c r="N42" s="169">
        <v>4.8</v>
      </c>
      <c r="O42" s="169"/>
      <c r="P42" s="173"/>
      <c r="Q42" s="173"/>
      <c r="R42" s="173"/>
      <c r="S42" s="169">
        <f t="shared" si="17"/>
        <v>0</v>
      </c>
      <c r="T42" s="170"/>
      <c r="U42" s="170"/>
      <c r="V42" s="173"/>
      <c r="Z42">
        <v>0</v>
      </c>
    </row>
    <row r="43" spans="1:26" ht="24.95" customHeight="1">
      <c r="A43" s="171"/>
      <c r="B43" s="166" t="s">
        <v>120</v>
      </c>
      <c r="C43" s="172" t="s">
        <v>121</v>
      </c>
      <c r="D43" s="166" t="s">
        <v>122</v>
      </c>
      <c r="E43" s="166" t="s">
        <v>106</v>
      </c>
      <c r="F43" s="167">
        <v>1</v>
      </c>
      <c r="G43" s="168"/>
      <c r="H43" s="168"/>
      <c r="I43" s="168">
        <f t="shared" si="12"/>
        <v>0</v>
      </c>
      <c r="J43" s="166">
        <f t="shared" si="13"/>
        <v>9650</v>
      </c>
      <c r="K43" s="169">
        <f t="shared" si="14"/>
        <v>0</v>
      </c>
      <c r="L43" s="169">
        <f t="shared" si="15"/>
        <v>0</v>
      </c>
      <c r="M43" s="169">
        <f t="shared" si="16"/>
        <v>0</v>
      </c>
      <c r="N43" s="169">
        <v>9650</v>
      </c>
      <c r="O43" s="169"/>
      <c r="P43" s="173"/>
      <c r="Q43" s="173"/>
      <c r="R43" s="173"/>
      <c r="S43" s="169">
        <f t="shared" si="17"/>
        <v>0</v>
      </c>
      <c r="T43" s="170"/>
      <c r="U43" s="170"/>
      <c r="V43" s="173"/>
      <c r="Z43">
        <v>0</v>
      </c>
    </row>
    <row r="44" spans="1:26" ht="153" customHeight="1">
      <c r="A44" s="171"/>
      <c r="B44" s="166"/>
      <c r="C44" s="172"/>
      <c r="D44" s="166" t="s">
        <v>135</v>
      </c>
      <c r="E44" s="166"/>
      <c r="F44" s="167"/>
      <c r="G44" s="168"/>
      <c r="H44" s="168"/>
      <c r="I44" s="168"/>
      <c r="J44" s="166"/>
      <c r="K44" s="169"/>
      <c r="L44" s="169"/>
      <c r="M44" s="169"/>
      <c r="N44" s="169"/>
      <c r="O44" s="169"/>
      <c r="P44" s="173"/>
      <c r="Q44" s="173"/>
      <c r="R44" s="173"/>
      <c r="S44" s="169"/>
      <c r="T44" s="170"/>
      <c r="U44" s="170"/>
      <c r="V44" s="173"/>
    </row>
    <row r="45" spans="1:26" ht="24.95" customHeight="1">
      <c r="A45" s="162"/>
      <c r="B45" s="157" t="s">
        <v>107</v>
      </c>
      <c r="C45" s="163" t="s">
        <v>123</v>
      </c>
      <c r="D45" s="157" t="s">
        <v>124</v>
      </c>
      <c r="E45" s="157" t="s">
        <v>76</v>
      </c>
      <c r="F45" s="158">
        <v>0.7</v>
      </c>
      <c r="G45" s="159"/>
      <c r="H45" s="159"/>
      <c r="I45" s="159">
        <f t="shared" si="12"/>
        <v>0</v>
      </c>
      <c r="J45" s="157">
        <f t="shared" si="13"/>
        <v>64.930000000000007</v>
      </c>
      <c r="K45" s="160">
        <f t="shared" si="14"/>
        <v>0</v>
      </c>
      <c r="L45" s="160">
        <f t="shared" si="15"/>
        <v>0</v>
      </c>
      <c r="M45" s="160">
        <f t="shared" si="16"/>
        <v>0</v>
      </c>
      <c r="N45" s="160">
        <v>92.75</v>
      </c>
      <c r="O45" s="160"/>
      <c r="P45" s="164">
        <v>2.2010900000000002</v>
      </c>
      <c r="Q45" s="164"/>
      <c r="R45" s="164">
        <v>2.2010900000000002</v>
      </c>
      <c r="S45" s="160">
        <f t="shared" si="17"/>
        <v>1.5409999999999999</v>
      </c>
      <c r="T45" s="161"/>
      <c r="U45" s="161"/>
      <c r="V45" s="164"/>
      <c r="Z45">
        <v>0</v>
      </c>
    </row>
    <row r="46" spans="1:26" ht="24.95" customHeight="1">
      <c r="A46" s="162"/>
      <c r="B46" s="157" t="s">
        <v>125</v>
      </c>
      <c r="C46" s="163" t="s">
        <v>126</v>
      </c>
      <c r="D46" s="157" t="s">
        <v>127</v>
      </c>
      <c r="E46" s="157" t="s">
        <v>128</v>
      </c>
      <c r="F46" s="158">
        <v>2</v>
      </c>
      <c r="G46" s="159"/>
      <c r="H46" s="159"/>
      <c r="I46" s="159">
        <f t="shared" si="12"/>
        <v>0</v>
      </c>
      <c r="J46" s="157">
        <f t="shared" si="13"/>
        <v>450</v>
      </c>
      <c r="K46" s="160">
        <f t="shared" si="14"/>
        <v>0</v>
      </c>
      <c r="L46" s="160">
        <f t="shared" si="15"/>
        <v>0</v>
      </c>
      <c r="M46" s="160">
        <f t="shared" si="16"/>
        <v>0</v>
      </c>
      <c r="N46" s="160">
        <v>225</v>
      </c>
      <c r="O46" s="160"/>
      <c r="P46" s="164"/>
      <c r="Q46" s="164"/>
      <c r="R46" s="164"/>
      <c r="S46" s="160">
        <f t="shared" si="17"/>
        <v>0</v>
      </c>
      <c r="T46" s="161"/>
      <c r="U46" s="161"/>
      <c r="V46" s="164"/>
      <c r="Z46">
        <v>0</v>
      </c>
    </row>
    <row r="47" spans="1:26" ht="24.95" customHeight="1">
      <c r="A47" s="162"/>
      <c r="B47" s="157" t="s">
        <v>125</v>
      </c>
      <c r="C47" s="163" t="s">
        <v>121</v>
      </c>
      <c r="D47" s="157" t="s">
        <v>129</v>
      </c>
      <c r="E47" s="157" t="s">
        <v>106</v>
      </c>
      <c r="F47" s="158">
        <v>1</v>
      </c>
      <c r="G47" s="159"/>
      <c r="H47" s="159"/>
      <c r="I47" s="159">
        <f t="shared" si="12"/>
        <v>0</v>
      </c>
      <c r="J47" s="157">
        <f t="shared" si="13"/>
        <v>160</v>
      </c>
      <c r="K47" s="160">
        <f t="shared" si="14"/>
        <v>0</v>
      </c>
      <c r="L47" s="160">
        <f t="shared" si="15"/>
        <v>0</v>
      </c>
      <c r="M47" s="160">
        <f t="shared" si="16"/>
        <v>0</v>
      </c>
      <c r="N47" s="160">
        <v>160</v>
      </c>
      <c r="O47" s="160"/>
      <c r="P47" s="164"/>
      <c r="Q47" s="164"/>
      <c r="R47" s="164"/>
      <c r="S47" s="160">
        <f t="shared" si="17"/>
        <v>0</v>
      </c>
      <c r="T47" s="161"/>
      <c r="U47" s="161"/>
      <c r="V47" s="164"/>
      <c r="Z47">
        <v>0</v>
      </c>
    </row>
    <row r="48" spans="1:26">
      <c r="A48" s="141"/>
      <c r="B48" s="141"/>
      <c r="C48" s="156">
        <v>9</v>
      </c>
      <c r="D48" s="156" t="s">
        <v>59</v>
      </c>
      <c r="E48" s="141"/>
      <c r="F48" s="155"/>
      <c r="G48" s="144"/>
      <c r="H48" s="144"/>
      <c r="I48" s="144">
        <f>ROUND((SUM(I40:I47))/1,2)</f>
        <v>0</v>
      </c>
      <c r="J48" s="141"/>
      <c r="K48" s="141"/>
      <c r="L48" s="141">
        <f>ROUND((SUM(L40:L47))/1,2)</f>
        <v>0</v>
      </c>
      <c r="M48" s="141">
        <f>ROUND((SUM(M40:M47))/1,2)</f>
        <v>0</v>
      </c>
      <c r="N48" s="141"/>
      <c r="O48" s="141"/>
      <c r="P48" s="165"/>
      <c r="Q48" s="141"/>
      <c r="R48" s="141"/>
      <c r="S48" s="165">
        <f>ROUND((SUM(S40:S47))/1,2)</f>
        <v>3.07</v>
      </c>
      <c r="T48" s="138"/>
      <c r="U48" s="138"/>
      <c r="V48" s="2">
        <f>ROUND((SUM(V40:V47))/1,2)</f>
        <v>0</v>
      </c>
      <c r="W48" s="138"/>
      <c r="X48" s="138"/>
      <c r="Y48" s="138"/>
      <c r="Z48" s="138"/>
    </row>
    <row r="49" spans="1:26">
      <c r="A49" s="1"/>
      <c r="B49" s="1"/>
      <c r="C49" s="1"/>
      <c r="D49" s="1"/>
      <c r="E49" s="1"/>
      <c r="F49" s="151"/>
      <c r="G49" s="134"/>
      <c r="H49" s="134"/>
      <c r="I49" s="134"/>
      <c r="J49" s="1"/>
      <c r="K49" s="1"/>
      <c r="L49" s="1"/>
      <c r="M49" s="1"/>
      <c r="N49" s="1"/>
      <c r="O49" s="1"/>
      <c r="P49" s="1"/>
      <c r="Q49" s="1"/>
      <c r="R49" s="1"/>
      <c r="S49" s="1"/>
      <c r="V49" s="1"/>
    </row>
    <row r="50" spans="1:26">
      <c r="A50" s="141"/>
      <c r="B50" s="141"/>
      <c r="C50" s="156">
        <v>99</v>
      </c>
      <c r="D50" s="156" t="s">
        <v>60</v>
      </c>
      <c r="E50" s="141"/>
      <c r="F50" s="155"/>
      <c r="G50" s="142"/>
      <c r="H50" s="142"/>
      <c r="I50" s="142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38"/>
      <c r="U50" s="138"/>
      <c r="V50" s="141"/>
      <c r="W50" s="138"/>
      <c r="X50" s="138"/>
      <c r="Y50" s="138"/>
      <c r="Z50" s="138"/>
    </row>
    <row r="51" spans="1:26" ht="24.95" customHeight="1">
      <c r="A51" s="162"/>
      <c r="B51" s="157" t="s">
        <v>107</v>
      </c>
      <c r="C51" s="163" t="s">
        <v>130</v>
      </c>
      <c r="D51" s="157" t="s">
        <v>131</v>
      </c>
      <c r="E51" s="157" t="s">
        <v>104</v>
      </c>
      <c r="F51" s="158">
        <v>19.950545937000005</v>
      </c>
      <c r="G51" s="159"/>
      <c r="H51" s="159"/>
      <c r="I51" s="159">
        <f>ROUND(F51*(G51+H51),2)</f>
        <v>0</v>
      </c>
      <c r="J51" s="157">
        <f>ROUND(F51*(N51),2)</f>
        <v>152.62</v>
      </c>
      <c r="K51" s="160">
        <f>ROUND(F51*(O51),2)</f>
        <v>0</v>
      </c>
      <c r="L51" s="160">
        <f>ROUND(F51*(G51),2)</f>
        <v>0</v>
      </c>
      <c r="M51" s="160">
        <f>ROUND(F51*(H51),2)</f>
        <v>0</v>
      </c>
      <c r="N51" s="160">
        <v>7.65</v>
      </c>
      <c r="O51" s="160"/>
      <c r="P51" s="164"/>
      <c r="Q51" s="164"/>
      <c r="R51" s="164"/>
      <c r="S51" s="160">
        <f>ROUND(F51*(P51),3)</f>
        <v>0</v>
      </c>
      <c r="T51" s="161"/>
      <c r="U51" s="161"/>
      <c r="V51" s="164"/>
      <c r="Z51">
        <v>0</v>
      </c>
    </row>
    <row r="52" spans="1:26">
      <c r="A52" s="141"/>
      <c r="B52" s="141"/>
      <c r="C52" s="156">
        <v>99</v>
      </c>
      <c r="D52" s="156" t="s">
        <v>60</v>
      </c>
      <c r="E52" s="141"/>
      <c r="F52" s="155"/>
      <c r="G52" s="144"/>
      <c r="H52" s="144"/>
      <c r="I52" s="144">
        <f>ROUND((SUM(I50:I51))/1,2)</f>
        <v>0</v>
      </c>
      <c r="J52" s="141"/>
      <c r="K52" s="141"/>
      <c r="L52" s="141">
        <f>ROUND((SUM(L50:L51))/1,2)</f>
        <v>0</v>
      </c>
      <c r="M52" s="141">
        <f>ROUND((SUM(M50:M51))/1,2)</f>
        <v>0</v>
      </c>
      <c r="N52" s="141"/>
      <c r="O52" s="141"/>
      <c r="P52" s="165"/>
      <c r="Q52" s="1"/>
      <c r="R52" s="1"/>
      <c r="S52" s="165">
        <f>ROUND((SUM(S50:S51))/1,2)</f>
        <v>0</v>
      </c>
      <c r="T52" s="174"/>
      <c r="U52" s="174"/>
      <c r="V52" s="2">
        <f>ROUND((SUM(V50:V51))/1,2)</f>
        <v>0</v>
      </c>
    </row>
    <row r="53" spans="1:26" ht="7.9" customHeight="1">
      <c r="A53" s="1"/>
      <c r="B53" s="1"/>
      <c r="C53" s="1"/>
      <c r="D53" s="1"/>
      <c r="E53" s="1"/>
      <c r="F53" s="151"/>
      <c r="G53" s="134"/>
      <c r="H53" s="134"/>
      <c r="I53" s="134"/>
      <c r="J53" s="1"/>
      <c r="K53" s="1"/>
      <c r="L53" s="1"/>
      <c r="M53" s="1"/>
      <c r="N53" s="1"/>
      <c r="O53" s="1"/>
      <c r="P53" s="1"/>
      <c r="Q53" s="1"/>
      <c r="R53" s="1"/>
      <c r="S53" s="1"/>
      <c r="V53" s="1"/>
    </row>
    <row r="54" spans="1:26">
      <c r="A54" s="141"/>
      <c r="B54" s="141"/>
      <c r="C54" s="141"/>
      <c r="D54" s="2" t="s">
        <v>54</v>
      </c>
      <c r="E54" s="141"/>
      <c r="F54" s="155"/>
      <c r="G54" s="144"/>
      <c r="H54" s="144"/>
      <c r="I54" s="144">
        <f>ROUND((SUM(I9:I53))/2,2)</f>
        <v>0</v>
      </c>
      <c r="J54" s="141"/>
      <c r="K54" s="141"/>
      <c r="L54" s="141">
        <f>ROUND((SUM(L9:L53))/2,2)</f>
        <v>0</v>
      </c>
      <c r="M54" s="141">
        <f>ROUND((SUM(M9:M53))/2,2)</f>
        <v>0</v>
      </c>
      <c r="N54" s="141"/>
      <c r="O54" s="141"/>
      <c r="P54" s="165"/>
      <c r="Q54" s="1"/>
      <c r="R54" s="1"/>
      <c r="S54" s="165">
        <f>ROUND((SUM(S9:S53))/2,2)</f>
        <v>19.96</v>
      </c>
      <c r="V54" s="2">
        <f>ROUND((SUM(V9:V53))/2,2)</f>
        <v>0</v>
      </c>
    </row>
    <row r="55" spans="1:26">
      <c r="A55" s="175"/>
      <c r="B55" s="175"/>
      <c r="C55" s="175"/>
      <c r="D55" s="175" t="s">
        <v>61</v>
      </c>
      <c r="E55" s="175"/>
      <c r="F55" s="176"/>
      <c r="G55" s="177"/>
      <c r="H55" s="177"/>
      <c r="I55" s="177">
        <f>ROUND((SUM(I9:I54))/3,2)</f>
        <v>0</v>
      </c>
      <c r="J55" s="175"/>
      <c r="K55" s="175">
        <f>ROUND((SUM(K9:K54))/3,2)</f>
        <v>0</v>
      </c>
      <c r="L55" s="175">
        <f>ROUND((SUM(L9:L54))/3,2)</f>
        <v>0</v>
      </c>
      <c r="M55" s="175">
        <f>ROUND((SUM(M9:M54))/3,2)</f>
        <v>0</v>
      </c>
      <c r="N55" s="175"/>
      <c r="O55" s="175"/>
      <c r="P55" s="176"/>
      <c r="Q55" s="175"/>
      <c r="R55" s="175"/>
      <c r="S55" s="176">
        <f>ROUND((SUM(S9:S54))/3,2)</f>
        <v>19.96</v>
      </c>
      <c r="T55" s="178"/>
      <c r="U55" s="178"/>
      <c r="V55" s="175">
        <f>ROUND((SUM(V9:V54))/3,2)</f>
        <v>0</v>
      </c>
      <c r="Z55">
        <f>(SUM(Z9:Z54))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r:id="rId1"/>
  <headerFooter>
    <oddHeader>&amp;C&amp;B&amp; Rozpočet Univerzálna dobijacia solárna stanica,Buglovce č.p. 188  / SO 01 univerzálna dobijacia solárna stanica</oddHeader>
    <oddFooter>&amp;RStrana &amp;P z &amp;N    &amp;L&amp;7Spracované systémom Systematic® Kalkulus,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Kryci_list 25121</vt:lpstr>
      <vt:lpstr>Rekap 25121</vt:lpstr>
      <vt:lpstr>SO 25121</vt:lpstr>
      <vt:lpstr>'Rekap 25121'!Názvy_tlače</vt:lpstr>
      <vt:lpstr>'SO 25121'!Názvy_tlače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Steinerova</dc:creator>
  <cp:lastModifiedBy>ZelenePC L540</cp:lastModifiedBy>
  <cp:lastPrinted>2021-02-14T16:17:43Z</cp:lastPrinted>
  <dcterms:created xsi:type="dcterms:W3CDTF">2021-02-10T08:55:35Z</dcterms:created>
  <dcterms:modified xsi:type="dcterms:W3CDTF">2021-03-04T14:23:06Z</dcterms:modified>
</cp:coreProperties>
</file>