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330" windowHeight="8310" activeTab="4"/>
  </bookViews>
  <sheets>
    <sheet name="Rekapitulácia stavby" sheetId="1" r:id="rId1"/>
    <sheet name="1 - Strecha S1 a S2" sheetId="2" r:id="rId2"/>
    <sheet name="2 - Fasáda" sheetId="3" r:id="rId3"/>
    <sheet name="3 - Okná, brány" sheetId="4" r:id="rId4"/>
    <sheet name="5 - Ostatné" sheetId="5" r:id="rId5"/>
  </sheets>
  <definedNames>
    <definedName name="_xlnm.Print_Titles" localSheetId="1">'1 - Strecha S1 a S2'!$115:$115</definedName>
    <definedName name="_xlnm.Print_Titles" localSheetId="2">'2 - Fasáda'!$115:$115</definedName>
    <definedName name="_xlnm.Print_Titles" localSheetId="3">'3 - Okná, brány'!$112:$112</definedName>
    <definedName name="_xlnm.Print_Titles" localSheetId="4">'5 - Ostatné'!$116:$116</definedName>
    <definedName name="_xlnm.Print_Titles" localSheetId="0">'Rekapitulácia stavby'!$85:$85</definedName>
    <definedName name="_xlnm.Print_Area" localSheetId="1">'1 - Strecha S1 a S2'!$C$4:$Q$70,'1 - Strecha S1 a S2'!$C$76:$Q$99,'1 - Strecha S1 a S2'!$C$105:$Q$148</definedName>
    <definedName name="_xlnm.Print_Area" localSheetId="2">'2 - Fasáda'!$C$4:$Q$70,'2 - Fasáda'!$C$76:$Q$99,'2 - Fasáda'!$C$105:$Q$143</definedName>
    <definedName name="_xlnm.Print_Area" localSheetId="3">'3 - Okná, brány'!$C$4:$Q$70,'3 - Okná, brány'!$C$76:$Q$96,'3 - Okná, brány'!$C$102:$Q$131</definedName>
    <definedName name="_xlnm.Print_Area" localSheetId="4">'5 - Ostatné'!$C$4:$Q$70,'5 - Ostatné'!$C$76:$Q$100,'5 - Ostatné'!$C$106:$Q$149</definedName>
    <definedName name="_xlnm.Print_Area" localSheetId="0">'Rekapitulácia stavby'!$C$4:$AP$70,'Rekapitulácia stavby'!$C$76:$AP$95</definedName>
  </definedNames>
  <calcPr calcId="124519"/>
</workbook>
</file>

<file path=xl/calcChain.xml><?xml version="1.0" encoding="utf-8"?>
<calcChain xmlns="http://schemas.openxmlformats.org/spreadsheetml/2006/main">
  <c r="AY91" i="1"/>
  <c r="AX91"/>
  <c r="BI149" i="5"/>
  <c r="BH149"/>
  <c r="BG149"/>
  <c r="BE149"/>
  <c r="AA149"/>
  <c r="AA148" s="1"/>
  <c r="Y149"/>
  <c r="Y148" s="1"/>
  <c r="W149"/>
  <c r="W148" s="1"/>
  <c r="BK149"/>
  <c r="BK148" s="1"/>
  <c r="N148" s="1"/>
  <c r="N96" s="1"/>
  <c r="N149"/>
  <c r="BF149" s="1"/>
  <c r="BI147"/>
  <c r="BH147"/>
  <c r="BG147"/>
  <c r="BE147"/>
  <c r="AA147"/>
  <c r="Y147"/>
  <c r="W147"/>
  <c r="BK147"/>
  <c r="N147"/>
  <c r="BF147" s="1"/>
  <c r="BI146"/>
  <c r="BH146"/>
  <c r="BG146"/>
  <c r="BE146"/>
  <c r="AA146"/>
  <c r="Y146"/>
  <c r="W146"/>
  <c r="BK146"/>
  <c r="N146"/>
  <c r="BF146" s="1"/>
  <c r="BI145"/>
  <c r="BH145"/>
  <c r="BG145"/>
  <c r="BE145"/>
  <c r="AA145"/>
  <c r="Y145"/>
  <c r="W145"/>
  <c r="BK145"/>
  <c r="N145"/>
  <c r="BF145" s="1"/>
  <c r="BI144"/>
  <c r="BH144"/>
  <c r="BG144"/>
  <c r="BF144"/>
  <c r="BE144"/>
  <c r="AA144"/>
  <c r="Y144"/>
  <c r="W144"/>
  <c r="BK144"/>
  <c r="N144"/>
  <c r="BI143"/>
  <c r="BH143"/>
  <c r="BG143"/>
  <c r="BE143"/>
  <c r="AA143"/>
  <c r="Y143"/>
  <c r="W143"/>
  <c r="BK143"/>
  <c r="N143"/>
  <c r="BF143" s="1"/>
  <c r="BI142"/>
  <c r="BH142"/>
  <c r="BG142"/>
  <c r="BF142"/>
  <c r="BE142"/>
  <c r="AA142"/>
  <c r="AA141" s="1"/>
  <c r="AA140" s="1"/>
  <c r="Y142"/>
  <c r="Y141" s="1"/>
  <c r="Y140" s="1"/>
  <c r="W142"/>
  <c r="W141" s="1"/>
  <c r="W140" s="1"/>
  <c r="BK142"/>
  <c r="N142"/>
  <c r="BI139"/>
  <c r="BH139"/>
  <c r="BG139"/>
  <c r="BE139"/>
  <c r="AA139"/>
  <c r="AA138" s="1"/>
  <c r="Y139"/>
  <c r="Y138" s="1"/>
  <c r="W139"/>
  <c r="W138" s="1"/>
  <c r="BK139"/>
  <c r="BK138" s="1"/>
  <c r="N138" s="1"/>
  <c r="N93" s="1"/>
  <c r="N139"/>
  <c r="BF139" s="1"/>
  <c r="BI137"/>
  <c r="BH137"/>
  <c r="BG137"/>
  <c r="BE137"/>
  <c r="AA137"/>
  <c r="Y137"/>
  <c r="W137"/>
  <c r="BK137"/>
  <c r="N137"/>
  <c r="BF137" s="1"/>
  <c r="BI136"/>
  <c r="BH136"/>
  <c r="BG136"/>
  <c r="BE136"/>
  <c r="AA136"/>
  <c r="Y136"/>
  <c r="W136"/>
  <c r="BK136"/>
  <c r="N136"/>
  <c r="BF136" s="1"/>
  <c r="BI135"/>
  <c r="BH135"/>
  <c r="BG135"/>
  <c r="BE135"/>
  <c r="AA135"/>
  <c r="Y135"/>
  <c r="W135"/>
  <c r="BK135"/>
  <c r="N135"/>
  <c r="BF135" s="1"/>
  <c r="BI134"/>
  <c r="BH134"/>
  <c r="BG134"/>
  <c r="BE134"/>
  <c r="AA134"/>
  <c r="Y134"/>
  <c r="W134"/>
  <c r="BK134"/>
  <c r="N134"/>
  <c r="BF134" s="1"/>
  <c r="BI133"/>
  <c r="BH133"/>
  <c r="BG133"/>
  <c r="BE133"/>
  <c r="AA133"/>
  <c r="Y133"/>
  <c r="W133"/>
  <c r="BK133"/>
  <c r="N133"/>
  <c r="BF133" s="1"/>
  <c r="BI132"/>
  <c r="BH132"/>
  <c r="BG132"/>
  <c r="BE132"/>
  <c r="AA132"/>
  <c r="Y132"/>
  <c r="W132"/>
  <c r="BK132"/>
  <c r="N132"/>
  <c r="BF132" s="1"/>
  <c r="BI131"/>
  <c r="BH131"/>
  <c r="BG131"/>
  <c r="BE131"/>
  <c r="AA131"/>
  <c r="AA130" s="1"/>
  <c r="Y131"/>
  <c r="Y130" s="1"/>
  <c r="W131"/>
  <c r="W130" s="1"/>
  <c r="BK131"/>
  <c r="N131"/>
  <c r="BF131" s="1"/>
  <c r="BI129"/>
  <c r="BH129"/>
  <c r="BG129"/>
  <c r="BE129"/>
  <c r="AA129"/>
  <c r="Y129"/>
  <c r="W129"/>
  <c r="BK129"/>
  <c r="N129"/>
  <c r="BF129" s="1"/>
  <c r="BI128"/>
  <c r="BH128"/>
  <c r="BG128"/>
  <c r="BE128"/>
  <c r="AA128"/>
  <c r="Y128"/>
  <c r="W128"/>
  <c r="BK128"/>
  <c r="N128"/>
  <c r="BF128" s="1"/>
  <c r="BI127"/>
  <c r="BH127"/>
  <c r="BG127"/>
  <c r="BE127"/>
  <c r="AA127"/>
  <c r="Y127"/>
  <c r="W127"/>
  <c r="BK127"/>
  <c r="N127"/>
  <c r="BF127" s="1"/>
  <c r="BI126"/>
  <c r="BH126"/>
  <c r="BG126"/>
  <c r="BE126"/>
  <c r="AA126"/>
  <c r="Y126"/>
  <c r="W126"/>
  <c r="BK126"/>
  <c r="N126"/>
  <c r="BF126" s="1"/>
  <c r="BI125"/>
  <c r="BH125"/>
  <c r="BG125"/>
  <c r="BE125"/>
  <c r="AA125"/>
  <c r="AA124" s="1"/>
  <c r="Y125"/>
  <c r="W125"/>
  <c r="W124" s="1"/>
  <c r="BK125"/>
  <c r="N125"/>
  <c r="BF125" s="1"/>
  <c r="BI123"/>
  <c r="BH123"/>
  <c r="BG123"/>
  <c r="BE123"/>
  <c r="AA123"/>
  <c r="Y123"/>
  <c r="W123"/>
  <c r="BK123"/>
  <c r="N123"/>
  <c r="BF123" s="1"/>
  <c r="BI122"/>
  <c r="BH122"/>
  <c r="BG122"/>
  <c r="BF122"/>
  <c r="BE122"/>
  <c r="AA122"/>
  <c r="Y122"/>
  <c r="W122"/>
  <c r="BK122"/>
  <c r="N122"/>
  <c r="BI121"/>
  <c r="BH121"/>
  <c r="BG121"/>
  <c r="BE121"/>
  <c r="AA121"/>
  <c r="Y121"/>
  <c r="W121"/>
  <c r="BK121"/>
  <c r="N121"/>
  <c r="BF121" s="1"/>
  <c r="BI120"/>
  <c r="BH120"/>
  <c r="BG120"/>
  <c r="BE120"/>
  <c r="AA120"/>
  <c r="AA119" s="1"/>
  <c r="AA118" s="1"/>
  <c r="AA117" s="1"/>
  <c r="Y120"/>
  <c r="Y119" s="1"/>
  <c r="W120"/>
  <c r="BK120"/>
  <c r="N120"/>
  <c r="BF120" s="1"/>
  <c r="M114"/>
  <c r="M113"/>
  <c r="F113"/>
  <c r="F111"/>
  <c r="F109"/>
  <c r="M28"/>
  <c r="AS91" i="1" s="1"/>
  <c r="M84" i="5"/>
  <c r="M83"/>
  <c r="F83"/>
  <c r="F81"/>
  <c r="F79"/>
  <c r="O15"/>
  <c r="E15"/>
  <c r="F84" s="1"/>
  <c r="O14"/>
  <c r="M111"/>
  <c r="F6"/>
  <c r="F78" s="1"/>
  <c r="AY90" i="1"/>
  <c r="AX90"/>
  <c r="BI131" i="4"/>
  <c r="BH131"/>
  <c r="BG131"/>
  <c r="BF131"/>
  <c r="BE131"/>
  <c r="AA131"/>
  <c r="Y131"/>
  <c r="W131"/>
  <c r="BK131"/>
  <c r="N131"/>
  <c r="BI130"/>
  <c r="BH130"/>
  <c r="BG130"/>
  <c r="BE130"/>
  <c r="AA130"/>
  <c r="Y130"/>
  <c r="W130"/>
  <c r="BK130"/>
  <c r="N130"/>
  <c r="BF130" s="1"/>
  <c r="BI129"/>
  <c r="BH129"/>
  <c r="BG129"/>
  <c r="BF129"/>
  <c r="BE129"/>
  <c r="AA129"/>
  <c r="Y129"/>
  <c r="W129"/>
  <c r="BK129"/>
  <c r="N129"/>
  <c r="BI128"/>
  <c r="BH128"/>
  <c r="BG128"/>
  <c r="BE128"/>
  <c r="AA128"/>
  <c r="Y128"/>
  <c r="W128"/>
  <c r="BK128"/>
  <c r="N128"/>
  <c r="BF128" s="1"/>
  <c r="BI127"/>
  <c r="BH127"/>
  <c r="BG127"/>
  <c r="BF127"/>
  <c r="BE127"/>
  <c r="AA127"/>
  <c r="Y127"/>
  <c r="W127"/>
  <c r="BK127"/>
  <c r="N127"/>
  <c r="BI126"/>
  <c r="BH126"/>
  <c r="BG126"/>
  <c r="BE126"/>
  <c r="AA126"/>
  <c r="Y126"/>
  <c r="W126"/>
  <c r="BK126"/>
  <c r="N126"/>
  <c r="BF126" s="1"/>
  <c r="BI125"/>
  <c r="BH125"/>
  <c r="BG125"/>
  <c r="BE125"/>
  <c r="AA125"/>
  <c r="Y125"/>
  <c r="W125"/>
  <c r="BK125"/>
  <c r="N125"/>
  <c r="BF125" s="1"/>
  <c r="BI124"/>
  <c r="BH124"/>
  <c r="BG124"/>
  <c r="BE124"/>
  <c r="AA124"/>
  <c r="Y124"/>
  <c r="Y122" s="1"/>
  <c r="Y121" s="1"/>
  <c r="W124"/>
  <c r="BK124"/>
  <c r="N124"/>
  <c r="BF124" s="1"/>
  <c r="BI123"/>
  <c r="BH123"/>
  <c r="BG123"/>
  <c r="BE123"/>
  <c r="AA123"/>
  <c r="AA122" s="1"/>
  <c r="AA121" s="1"/>
  <c r="Y123"/>
  <c r="W123"/>
  <c r="W122" s="1"/>
  <c r="W121" s="1"/>
  <c r="BK123"/>
  <c r="N123"/>
  <c r="BF123" s="1"/>
  <c r="BI120"/>
  <c r="BH120"/>
  <c r="BG120"/>
  <c r="BE120"/>
  <c r="AA120"/>
  <c r="Y120"/>
  <c r="W120"/>
  <c r="BK120"/>
  <c r="N120"/>
  <c r="BF120" s="1"/>
  <c r="BI119"/>
  <c r="BH119"/>
  <c r="BG119"/>
  <c r="BE119"/>
  <c r="AA119"/>
  <c r="Y119"/>
  <c r="W119"/>
  <c r="BK119"/>
  <c r="N119"/>
  <c r="BF119" s="1"/>
  <c r="BI118"/>
  <c r="BH118"/>
  <c r="BG118"/>
  <c r="BE118"/>
  <c r="AA118"/>
  <c r="Y118"/>
  <c r="W118"/>
  <c r="BK118"/>
  <c r="N118"/>
  <c r="BF118" s="1"/>
  <c r="BI117"/>
  <c r="BH117"/>
  <c r="BG117"/>
  <c r="BE117"/>
  <c r="AA117"/>
  <c r="Y117"/>
  <c r="W117"/>
  <c r="BK117"/>
  <c r="N117"/>
  <c r="BF117" s="1"/>
  <c r="BI116"/>
  <c r="BH116"/>
  <c r="BG116"/>
  <c r="BE116"/>
  <c r="AA116"/>
  <c r="AA115" s="1"/>
  <c r="AA114" s="1"/>
  <c r="Y116"/>
  <c r="W116"/>
  <c r="W115" s="1"/>
  <c r="W114" s="1"/>
  <c r="W113" s="1"/>
  <c r="AU90" i="1" s="1"/>
  <c r="BK116" i="4"/>
  <c r="BK115" s="1"/>
  <c r="BK114" s="1"/>
  <c r="N116"/>
  <c r="BF116" s="1"/>
  <c r="M110"/>
  <c r="M109"/>
  <c r="F109"/>
  <c r="F107"/>
  <c r="F105"/>
  <c r="M28"/>
  <c r="AS90" i="1" s="1"/>
  <c r="M84" i="4"/>
  <c r="M83"/>
  <c r="F83"/>
  <c r="F81"/>
  <c r="F79"/>
  <c r="O15"/>
  <c r="E15"/>
  <c r="F110" s="1"/>
  <c r="O14"/>
  <c r="O9"/>
  <c r="M81" s="1"/>
  <c r="F6"/>
  <c r="F78" s="1"/>
  <c r="W138" i="3"/>
  <c r="Y134"/>
  <c r="W124"/>
  <c r="Y118"/>
  <c r="AY89" i="1"/>
  <c r="AX89"/>
  <c r="BI143" i="3"/>
  <c r="BH143"/>
  <c r="BG143"/>
  <c r="BE143"/>
  <c r="AA143"/>
  <c r="Y143"/>
  <c r="W143"/>
  <c r="BK143"/>
  <c r="N143"/>
  <c r="BF143" s="1"/>
  <c r="BI142"/>
  <c r="BH142"/>
  <c r="BG142"/>
  <c r="BE142"/>
  <c r="AA142"/>
  <c r="Y142"/>
  <c r="W142"/>
  <c r="BK142"/>
  <c r="N142"/>
  <c r="BF142" s="1"/>
  <c r="BI141"/>
  <c r="BH141"/>
  <c r="BG141"/>
  <c r="BE141"/>
  <c r="AA141"/>
  <c r="Y141"/>
  <c r="W141"/>
  <c r="BK141"/>
  <c r="N141"/>
  <c r="BF141" s="1"/>
  <c r="BI140"/>
  <c r="BH140"/>
  <c r="BG140"/>
  <c r="BE140"/>
  <c r="AA140"/>
  <c r="Y140"/>
  <c r="W140"/>
  <c r="BK140"/>
  <c r="N140"/>
  <c r="BF140" s="1"/>
  <c r="BI139"/>
  <c r="BH139"/>
  <c r="BG139"/>
  <c r="BE139"/>
  <c r="AA139"/>
  <c r="AA138" s="1"/>
  <c r="Y139"/>
  <c r="Y138" s="1"/>
  <c r="W139"/>
  <c r="BK139"/>
  <c r="N139"/>
  <c r="BF139" s="1"/>
  <c r="BI137"/>
  <c r="BH137"/>
  <c r="BG137"/>
  <c r="BE137"/>
  <c r="AA137"/>
  <c r="Y137"/>
  <c r="W137"/>
  <c r="BK137"/>
  <c r="N137"/>
  <c r="BF137" s="1"/>
  <c r="BI136"/>
  <c r="BH136"/>
  <c r="BG136"/>
  <c r="BE136"/>
  <c r="AA136"/>
  <c r="Y136"/>
  <c r="W136"/>
  <c r="BK136"/>
  <c r="N136"/>
  <c r="BF136" s="1"/>
  <c r="BI135"/>
  <c r="BH135"/>
  <c r="BG135"/>
  <c r="BE135"/>
  <c r="AA135"/>
  <c r="AA134" s="1"/>
  <c r="AA133" s="1"/>
  <c r="Y135"/>
  <c r="W135"/>
  <c r="BK135"/>
  <c r="N135"/>
  <c r="BF135" s="1"/>
  <c r="BI132"/>
  <c r="BH132"/>
  <c r="BG132"/>
  <c r="BE132"/>
  <c r="AA132"/>
  <c r="AA131" s="1"/>
  <c r="Y132"/>
  <c r="Y131" s="1"/>
  <c r="W132"/>
  <c r="W131" s="1"/>
  <c r="BK132"/>
  <c r="BK131" s="1"/>
  <c r="N131" s="1"/>
  <c r="N92" s="1"/>
  <c r="N132"/>
  <c r="BF132" s="1"/>
  <c r="BI130"/>
  <c r="BH130"/>
  <c r="BG130"/>
  <c r="BE130"/>
  <c r="AA130"/>
  <c r="Y130"/>
  <c r="W130"/>
  <c r="BK130"/>
  <c r="N130"/>
  <c r="BF130" s="1"/>
  <c r="BI129"/>
  <c r="BH129"/>
  <c r="BG129"/>
  <c r="BE129"/>
  <c r="AA129"/>
  <c r="Y129"/>
  <c r="W129"/>
  <c r="BK129"/>
  <c r="N129"/>
  <c r="BF129" s="1"/>
  <c r="BI128"/>
  <c r="BH128"/>
  <c r="BG128"/>
  <c r="BE128"/>
  <c r="AA128"/>
  <c r="Y128"/>
  <c r="W128"/>
  <c r="BK128"/>
  <c r="N128"/>
  <c r="BF128" s="1"/>
  <c r="BI127"/>
  <c r="BH127"/>
  <c r="BG127"/>
  <c r="BE127"/>
  <c r="AA127"/>
  <c r="Y127"/>
  <c r="W127"/>
  <c r="BK127"/>
  <c r="N127"/>
  <c r="BF127" s="1"/>
  <c r="BI126"/>
  <c r="BH126"/>
  <c r="BG126"/>
  <c r="BE126"/>
  <c r="AA126"/>
  <c r="Y126"/>
  <c r="W126"/>
  <c r="BK126"/>
  <c r="N126"/>
  <c r="BF126" s="1"/>
  <c r="BI125"/>
  <c r="BH125"/>
  <c r="BG125"/>
  <c r="BE125"/>
  <c r="AA125"/>
  <c r="AA124" s="1"/>
  <c r="Y125"/>
  <c r="W125"/>
  <c r="BK125"/>
  <c r="N125"/>
  <c r="BF125" s="1"/>
  <c r="BI123"/>
  <c r="BH123"/>
  <c r="BG123"/>
  <c r="BE123"/>
  <c r="AA123"/>
  <c r="Y123"/>
  <c r="W123"/>
  <c r="BK123"/>
  <c r="N123"/>
  <c r="BF123" s="1"/>
  <c r="BI122"/>
  <c r="BH122"/>
  <c r="BG122"/>
  <c r="BE122"/>
  <c r="AA122"/>
  <c r="Y122"/>
  <c r="W122"/>
  <c r="BK122"/>
  <c r="N122"/>
  <c r="BF122" s="1"/>
  <c r="BI121"/>
  <c r="BH121"/>
  <c r="BG121"/>
  <c r="BE121"/>
  <c r="AA121"/>
  <c r="Y121"/>
  <c r="W121"/>
  <c r="BK121"/>
  <c r="N121"/>
  <c r="BF121" s="1"/>
  <c r="BI120"/>
  <c r="BH120"/>
  <c r="BG120"/>
  <c r="BE120"/>
  <c r="AA120"/>
  <c r="Y120"/>
  <c r="W120"/>
  <c r="BK120"/>
  <c r="N120"/>
  <c r="BF120" s="1"/>
  <c r="BI119"/>
  <c r="BH119"/>
  <c r="BG119"/>
  <c r="BE119"/>
  <c r="AA119"/>
  <c r="Y119"/>
  <c r="W119"/>
  <c r="W118" s="1"/>
  <c r="W117" s="1"/>
  <c r="BK119"/>
  <c r="BK118" s="1"/>
  <c r="N118" s="1"/>
  <c r="N90" s="1"/>
  <c r="N119"/>
  <c r="BF119" s="1"/>
  <c r="M113"/>
  <c r="F113"/>
  <c r="M112"/>
  <c r="F112"/>
  <c r="F110"/>
  <c r="F108"/>
  <c r="M28"/>
  <c r="AS89" i="1" s="1"/>
  <c r="M84" i="3"/>
  <c r="M83"/>
  <c r="F83"/>
  <c r="F81"/>
  <c r="F79"/>
  <c r="O15"/>
  <c r="E15"/>
  <c r="F84" s="1"/>
  <c r="O14"/>
  <c r="O9"/>
  <c r="M110" s="1"/>
  <c r="F6"/>
  <c r="F78" s="1"/>
  <c r="Y139" i="2"/>
  <c r="W121"/>
  <c r="AY88" i="1"/>
  <c r="AX88"/>
  <c r="BI148" i="2"/>
  <c r="BH148"/>
  <c r="BG148"/>
  <c r="BE148"/>
  <c r="AA148"/>
  <c r="Y148"/>
  <c r="W148"/>
  <c r="BK148"/>
  <c r="N148"/>
  <c r="BF148" s="1"/>
  <c r="BI147"/>
  <c r="BH147"/>
  <c r="BG147"/>
  <c r="BE147"/>
  <c r="AA147"/>
  <c r="Y147"/>
  <c r="W147"/>
  <c r="BK147"/>
  <c r="N147"/>
  <c r="BF147" s="1"/>
  <c r="BI146"/>
  <c r="BH146"/>
  <c r="BG146"/>
  <c r="BE146"/>
  <c r="AA146"/>
  <c r="Y146"/>
  <c r="W146"/>
  <c r="BK146"/>
  <c r="N146"/>
  <c r="BF146" s="1"/>
  <c r="BI145"/>
  <c r="BH145"/>
  <c r="BG145"/>
  <c r="BE145"/>
  <c r="AA145"/>
  <c r="Y145"/>
  <c r="W145"/>
  <c r="BK145"/>
  <c r="N145"/>
  <c r="BF145" s="1"/>
  <c r="BI144"/>
  <c r="BH144"/>
  <c r="BG144"/>
  <c r="BE144"/>
  <c r="AA144"/>
  <c r="Y144"/>
  <c r="W144"/>
  <c r="BK144"/>
  <c r="N144"/>
  <c r="BF144" s="1"/>
  <c r="BI143"/>
  <c r="BH143"/>
  <c r="BG143"/>
  <c r="BE143"/>
  <c r="AA143"/>
  <c r="Y143"/>
  <c r="W143"/>
  <c r="BK143"/>
  <c r="N143"/>
  <c r="BF143" s="1"/>
  <c r="BI142"/>
  <c r="BH142"/>
  <c r="BG142"/>
  <c r="BE142"/>
  <c r="AA142"/>
  <c r="Y142"/>
  <c r="W142"/>
  <c r="BK142"/>
  <c r="N142"/>
  <c r="BF142" s="1"/>
  <c r="BI141"/>
  <c r="BH141"/>
  <c r="BG141"/>
  <c r="BE141"/>
  <c r="AA141"/>
  <c r="Y141"/>
  <c r="W141"/>
  <c r="BK141"/>
  <c r="N141"/>
  <c r="BF141" s="1"/>
  <c r="BI140"/>
  <c r="BH140"/>
  <c r="BG140"/>
  <c r="BE140"/>
  <c r="AA140"/>
  <c r="Y140"/>
  <c r="W140"/>
  <c r="BK140"/>
  <c r="N140"/>
  <c r="BF140" s="1"/>
  <c r="BI138"/>
  <c r="BH138"/>
  <c r="BG138"/>
  <c r="BE138"/>
  <c r="AA138"/>
  <c r="Y138"/>
  <c r="W138"/>
  <c r="BK138"/>
  <c r="N138"/>
  <c r="BF138" s="1"/>
  <c r="BI137"/>
  <c r="BH137"/>
  <c r="BG137"/>
  <c r="BE137"/>
  <c r="AA137"/>
  <c r="Y137"/>
  <c r="W137"/>
  <c r="BK137"/>
  <c r="N137"/>
  <c r="BF137" s="1"/>
  <c r="BI136"/>
  <c r="BH136"/>
  <c r="BG136"/>
  <c r="BE136"/>
  <c r="AA136"/>
  <c r="Y136"/>
  <c r="W136"/>
  <c r="BK136"/>
  <c r="N136"/>
  <c r="BF136" s="1"/>
  <c r="BI135"/>
  <c r="BH135"/>
  <c r="BG135"/>
  <c r="BE135"/>
  <c r="AA135"/>
  <c r="Y135"/>
  <c r="W135"/>
  <c r="BK135"/>
  <c r="N135"/>
  <c r="BF135" s="1"/>
  <c r="BI134"/>
  <c r="BH134"/>
  <c r="BG134"/>
  <c r="BE134"/>
  <c r="AA134"/>
  <c r="Y134"/>
  <c r="W134"/>
  <c r="BK134"/>
  <c r="N134"/>
  <c r="BF134" s="1"/>
  <c r="BI133"/>
  <c r="BH133"/>
  <c r="BG133"/>
  <c r="BE133"/>
  <c r="AA133"/>
  <c r="Y133"/>
  <c r="W133"/>
  <c r="BK133"/>
  <c r="N133"/>
  <c r="BF133" s="1"/>
  <c r="BI132"/>
  <c r="BH132"/>
  <c r="BG132"/>
  <c r="BE132"/>
  <c r="AA132"/>
  <c r="AA131" s="1"/>
  <c r="Y132"/>
  <c r="Y131" s="1"/>
  <c r="W132"/>
  <c r="BK132"/>
  <c r="N132"/>
  <c r="BF132" s="1"/>
  <c r="BI130"/>
  <c r="BH130"/>
  <c r="BG130"/>
  <c r="BE130"/>
  <c r="AA130"/>
  <c r="Y130"/>
  <c r="W130"/>
  <c r="BK130"/>
  <c r="N130"/>
  <c r="BF130" s="1"/>
  <c r="BI129"/>
  <c r="BH129"/>
  <c r="BG129"/>
  <c r="BE129"/>
  <c r="AA129"/>
  <c r="Y129"/>
  <c r="W129"/>
  <c r="BK129"/>
  <c r="N129"/>
  <c r="BF129" s="1"/>
  <c r="BI128"/>
  <c r="BH128"/>
  <c r="BG128"/>
  <c r="BF128"/>
  <c r="BE128"/>
  <c r="AA128"/>
  <c r="Y128"/>
  <c r="W128"/>
  <c r="BK128"/>
  <c r="N128"/>
  <c r="BI127"/>
  <c r="BH127"/>
  <c r="BG127"/>
  <c r="BE127"/>
  <c r="AA127"/>
  <c r="Y127"/>
  <c r="W127"/>
  <c r="BK127"/>
  <c r="N127"/>
  <c r="BF127" s="1"/>
  <c r="BI126"/>
  <c r="BH126"/>
  <c r="BG126"/>
  <c r="BE126"/>
  <c r="AA126"/>
  <c r="Y126"/>
  <c r="W126"/>
  <c r="BK126"/>
  <c r="N126"/>
  <c r="BF126" s="1"/>
  <c r="BI125"/>
  <c r="BH125"/>
  <c r="BG125"/>
  <c r="BE125"/>
  <c r="AA125"/>
  <c r="AA124" s="1"/>
  <c r="Y125"/>
  <c r="W125"/>
  <c r="BK125"/>
  <c r="N125"/>
  <c r="BF125" s="1"/>
  <c r="BI123"/>
  <c r="BH123"/>
  <c r="BG123"/>
  <c r="BE123"/>
  <c r="AA123"/>
  <c r="Y123"/>
  <c r="W123"/>
  <c r="BK123"/>
  <c r="N123"/>
  <c r="BF123" s="1"/>
  <c r="BI122"/>
  <c r="BH122"/>
  <c r="BG122"/>
  <c r="BE122"/>
  <c r="AA122"/>
  <c r="Y122"/>
  <c r="W122"/>
  <c r="BK122"/>
  <c r="BK121" s="1"/>
  <c r="N122"/>
  <c r="BF122" s="1"/>
  <c r="BI119"/>
  <c r="H36" s="1"/>
  <c r="BD88" i="1" s="1"/>
  <c r="BH119" i="2"/>
  <c r="BG119"/>
  <c r="BE119"/>
  <c r="AA119"/>
  <c r="AA118" s="1"/>
  <c r="AA117" s="1"/>
  <c r="Y119"/>
  <c r="Y118" s="1"/>
  <c r="Y117" s="1"/>
  <c r="W119"/>
  <c r="W118" s="1"/>
  <c r="W117" s="1"/>
  <c r="BK119"/>
  <c r="BK118" s="1"/>
  <c r="N119"/>
  <c r="BF119" s="1"/>
  <c r="M113"/>
  <c r="M112"/>
  <c r="F112"/>
  <c r="F110"/>
  <c r="F108"/>
  <c r="M28"/>
  <c r="AS88" i="1" s="1"/>
  <c r="AS87" s="1"/>
  <c r="M84" i="2"/>
  <c r="M83"/>
  <c r="F83"/>
  <c r="F81"/>
  <c r="F79"/>
  <c r="O15"/>
  <c r="E15"/>
  <c r="F113" s="1"/>
  <c r="O14"/>
  <c r="O9"/>
  <c r="M81" s="1"/>
  <c r="F6"/>
  <c r="F78" s="1"/>
  <c r="AK27" i="1"/>
  <c r="AM83"/>
  <c r="L83"/>
  <c r="AM82"/>
  <c r="L82"/>
  <c r="L80"/>
  <c r="L78"/>
  <c r="L77"/>
  <c r="F107" i="2" l="1"/>
  <c r="F107" i="3"/>
  <c r="F84" i="2"/>
  <c r="F84" i="4"/>
  <c r="F108" i="5"/>
  <c r="BK131" i="2"/>
  <c r="N131" s="1"/>
  <c r="N94" s="1"/>
  <c r="BK139"/>
  <c r="N139" s="1"/>
  <c r="N95" s="1"/>
  <c r="BK124"/>
  <c r="N124" s="1"/>
  <c r="N93" s="1"/>
  <c r="H35" i="3"/>
  <c r="BC89" i="1" s="1"/>
  <c r="BK134" i="3"/>
  <c r="N134" s="1"/>
  <c r="N94" s="1"/>
  <c r="BK124"/>
  <c r="N124" s="1"/>
  <c r="N91" s="1"/>
  <c r="M32"/>
  <c r="AV89" i="1" s="1"/>
  <c r="H35" i="4"/>
  <c r="BC90" i="1" s="1"/>
  <c r="BK141" i="5"/>
  <c r="BK130"/>
  <c r="N130" s="1"/>
  <c r="N92" s="1"/>
  <c r="BK119"/>
  <c r="H32"/>
  <c r="AZ91" i="1" s="1"/>
  <c r="H35" i="5"/>
  <c r="BC91" i="1" s="1"/>
  <c r="M81" i="3"/>
  <c r="M81" i="5"/>
  <c r="BK117" i="2"/>
  <c r="N118"/>
  <c r="N90" s="1"/>
  <c r="M110"/>
  <c r="M32"/>
  <c r="AV88" i="1" s="1"/>
  <c r="H32" i="2"/>
  <c r="AZ88" i="1" s="1"/>
  <c r="N121" i="2"/>
  <c r="N92" s="1"/>
  <c r="BK120"/>
  <c r="N120" s="1"/>
  <c r="N91" s="1"/>
  <c r="M33"/>
  <c r="AW88" i="1" s="1"/>
  <c r="H34" i="4"/>
  <c r="BB90" i="1" s="1"/>
  <c r="N119" i="5"/>
  <c r="N90" s="1"/>
  <c r="H36"/>
  <c r="BD91" i="1" s="1"/>
  <c r="H34" i="2"/>
  <c r="BB88" i="1" s="1"/>
  <c r="Y121" i="2"/>
  <c r="W124"/>
  <c r="W120" s="1"/>
  <c r="W116" s="1"/>
  <c r="AU88" i="1" s="1"/>
  <c r="AU87" s="1"/>
  <c r="AA118" i="3"/>
  <c r="AA117" s="1"/>
  <c r="AA116" s="1"/>
  <c r="Y124"/>
  <c r="W134"/>
  <c r="W133" s="1"/>
  <c r="Y115" i="4"/>
  <c r="Y114" s="1"/>
  <c r="Y113" s="1"/>
  <c r="BK122"/>
  <c r="W119" i="5"/>
  <c r="W118" s="1"/>
  <c r="W117" s="1"/>
  <c r="AU91" i="1" s="1"/>
  <c r="M33" i="5"/>
  <c r="AW91" i="1" s="1"/>
  <c r="H33" i="5"/>
  <c r="BA91" i="1" s="1"/>
  <c r="W116" i="3"/>
  <c r="AU89" i="1" s="1"/>
  <c r="M33" i="3"/>
  <c r="AW89" i="1" s="1"/>
  <c r="H33" i="3"/>
  <c r="BA89" i="1" s="1"/>
  <c r="Y117" i="3"/>
  <c r="N114" i="4"/>
  <c r="N89" s="1"/>
  <c r="M32"/>
  <c r="AV90" i="1" s="1"/>
  <c r="H32" i="4"/>
  <c r="AZ90" i="1" s="1"/>
  <c r="N115" i="4"/>
  <c r="N90" s="1"/>
  <c r="W139" i="2"/>
  <c r="H33"/>
  <c r="BA88" i="1" s="1"/>
  <c r="H34" i="3"/>
  <c r="BB89" i="1" s="1"/>
  <c r="Y133" i="3"/>
  <c r="Y124" i="5"/>
  <c r="N141"/>
  <c r="N95" s="1"/>
  <c r="BK140"/>
  <c r="N140" s="1"/>
  <c r="N94" s="1"/>
  <c r="H35" i="2"/>
  <c r="BC88" i="1" s="1"/>
  <c r="AA121" i="2"/>
  <c r="AA120" s="1"/>
  <c r="AA116" s="1"/>
  <c r="Y124"/>
  <c r="W131"/>
  <c r="AA139"/>
  <c r="H32" i="3"/>
  <c r="AZ89" i="1" s="1"/>
  <c r="H36" i="3"/>
  <c r="BD89" i="1" s="1"/>
  <c r="BK138" i="3"/>
  <c r="N138" s="1"/>
  <c r="N95" s="1"/>
  <c r="M107" i="4"/>
  <c r="H33"/>
  <c r="BA90" i="1" s="1"/>
  <c r="AA113" i="4"/>
  <c r="H36"/>
  <c r="BD90" i="1" s="1"/>
  <c r="M33" i="4"/>
  <c r="AW90" i="1" s="1"/>
  <c r="Y118" i="5"/>
  <c r="Y117" s="1"/>
  <c r="H34"/>
  <c r="BB91" i="1" s="1"/>
  <c r="BK124" i="5"/>
  <c r="N124" s="1"/>
  <c r="N91" s="1"/>
  <c r="F104" i="4"/>
  <c r="M32" i="5"/>
  <c r="AV91" i="1" s="1"/>
  <c r="F114" i="5"/>
  <c r="BK133" i="3" l="1"/>
  <c r="N133" s="1"/>
  <c r="N93" s="1"/>
  <c r="BK117"/>
  <c r="N117" s="1"/>
  <c r="N89" s="1"/>
  <c r="AT89" i="1"/>
  <c r="BC87"/>
  <c r="AY87" s="1"/>
  <c r="AT91"/>
  <c r="BD87"/>
  <c r="W35" s="1"/>
  <c r="Y120" i="2"/>
  <c r="Y116" s="1"/>
  <c r="BK118" i="5"/>
  <c r="AT88" i="1"/>
  <c r="BK116" i="2"/>
  <c r="N116" s="1"/>
  <c r="N88" s="1"/>
  <c r="N117"/>
  <c r="N89" s="1"/>
  <c r="N122" i="4"/>
  <c r="N92" s="1"/>
  <c r="BK121"/>
  <c r="BB87" i="1"/>
  <c r="Y116" i="3"/>
  <c r="BA87" i="1"/>
  <c r="AT90"/>
  <c r="BK116" i="3"/>
  <c r="N116" s="1"/>
  <c r="N88" s="1"/>
  <c r="AZ87" i="1"/>
  <c r="W34" l="1"/>
  <c r="N121" i="4"/>
  <c r="N91" s="1"/>
  <c r="BK113"/>
  <c r="N113" s="1"/>
  <c r="N88" s="1"/>
  <c r="AV87" i="1"/>
  <c r="W31"/>
  <c r="W32"/>
  <c r="AW87"/>
  <c r="AK32" s="1"/>
  <c r="M27" i="2"/>
  <c r="M30" s="1"/>
  <c r="L99"/>
  <c r="L99" i="3"/>
  <c r="M27"/>
  <c r="M30" s="1"/>
  <c r="AX87" i="1"/>
  <c r="W33"/>
  <c r="BK117" i="5"/>
  <c r="N117" s="1"/>
  <c r="N88" s="1"/>
  <c r="N118"/>
  <c r="N89" s="1"/>
  <c r="L100" l="1"/>
  <c r="M27"/>
  <c r="M30" s="1"/>
  <c r="AG88" i="1"/>
  <c r="L38" i="2"/>
  <c r="AK31" i="1"/>
  <c r="AT87"/>
  <c r="AG89"/>
  <c r="AN89" s="1"/>
  <c r="L38" i="3"/>
  <c r="M27" i="4"/>
  <c r="M30" s="1"/>
  <c r="L96"/>
  <c r="AG90" i="1" l="1"/>
  <c r="AN90" s="1"/>
  <c r="L38" i="4"/>
  <c r="AN88" i="1"/>
  <c r="AG91"/>
  <c r="AN91" s="1"/>
  <c r="L38" i="5"/>
  <c r="AG87" i="1" l="1"/>
  <c r="AK26" l="1"/>
  <c r="AK29" s="1"/>
  <c r="AK37" s="1"/>
  <c r="AN87"/>
  <c r="AN95" s="1"/>
  <c r="AG95"/>
</calcChain>
</file>

<file path=xl/sharedStrings.xml><?xml version="1.0" encoding="utf-8"?>
<sst xmlns="http://schemas.openxmlformats.org/spreadsheetml/2006/main" count="1959" uniqueCount="420">
  <si>
    <t>2012</t>
  </si>
  <si>
    <t>Hárok obsahuje:</t>
  </si>
  <si>
    <t>1) Súhrnný list stavby</t>
  </si>
  <si>
    <t>2) Rekapitulácia objektov</t>
  </si>
  <si>
    <t>2.0</t>
  </si>
  <si>
    <t/>
  </si>
  <si>
    <t>False</t>
  </si>
  <si>
    <t>optimalizované pre tlač zostáv vo formáte A4 - na výšku</t>
  </si>
  <si>
    <t>&gt;&gt;  skryté stĺpce  &lt;&lt;</t>
  </si>
  <si>
    <t>0,01</t>
  </si>
  <si>
    <t>20</t>
  </si>
  <si>
    <t>SÚHRNNÝ LIST STAVBY</t>
  </si>
  <si>
    <t>v ---  nižšie sa nachádzajú doplnkové a pomocné údaje k zostavám  --- v</t>
  </si>
  <si>
    <t>0,001</t>
  </si>
  <si>
    <t>Kód:</t>
  </si>
  <si>
    <t>201822</t>
  </si>
  <si>
    <t>Stavba:</t>
  </si>
  <si>
    <t>Zníženie energetickej náročnosti výrobnej haly</t>
  </si>
  <si>
    <t>JKSO:</t>
  </si>
  <si>
    <t>KS:</t>
  </si>
  <si>
    <t>Miesto:</t>
  </si>
  <si>
    <t>KN-C 2026/8 Sabinov</t>
  </si>
  <si>
    <t>Dátum:</t>
  </si>
  <si>
    <t>Objednávateľ:</t>
  </si>
  <si>
    <t>IČO:</t>
  </si>
  <si>
    <t>UNISTROJ s.r.o,ul. Hollého 51, Sabinov</t>
  </si>
  <si>
    <t>IČO DPH:</t>
  </si>
  <si>
    <t>Zhotoviteľ:</t>
  </si>
  <si>
    <t xml:space="preserve"> </t>
  </si>
  <si>
    <t>Projektant:</t>
  </si>
  <si>
    <t>Ing. Marek Feling, Ing.Ján Nebus</t>
  </si>
  <si>
    <t>True</t>
  </si>
  <si>
    <t>Spracovateľ:</t>
  </si>
  <si>
    <t>Anna Hricová</t>
  </si>
  <si>
    <t>Poznámka:</t>
  </si>
  <si>
    <t>Náklady z rozpočtov</t>
  </si>
  <si>
    <t>Ostatné náklady zo súhrnného listu</t>
  </si>
  <si>
    <t>Cena bez DPH</t>
  </si>
  <si>
    <t>DPH</t>
  </si>
  <si>
    <t>základná</t>
  </si>
  <si>
    <t>z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</si>
  <si>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</si>
  <si>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</si>
  <si>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</si>
  <si>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</si>
  <si>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</si>
  <si>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</si>
  <si>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</si>
  <si>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</si>
  <si>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</si>
  <si>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</si>
  <si>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</si>
  <si>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</si>
  <si>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</si>
  <si>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</si>
  <si>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</si>
  <si>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</si>
  <si>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Objekt</t>
  </si>
  <si>
    <t>Cena bez DPH [EUR]</t>
  </si>
  <si>
    <t>Cena s DPH [EUR]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</si>
  <si>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</si>
  <si>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</si>
  <si>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</si>
  <si>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</si>
  <si>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</si>
  <si>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</si>
  <si>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</si>
  <si>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</si>
  <si>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</si>
  <si>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</si>
  <si>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</si>
  <si>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</si>
  <si>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1) Náklady z rozpočtov</t>
  </si>
  <si>
    <t>D</t>
  </si>
  <si>
    <t>0</t>
  </si>
  <si>
    <t>###NOIMPORT###</t>
  </si>
  <si>
    <t>IMPORT</t>
  </si>
  <si>
    <t>{dbbc3557-6ad5-4c85-ac98-7b2f873d72f3}</t>
  </si>
  <si>
    <t>{00000000-0000-0000-0000-000000000000}</t>
  </si>
  <si>
    <t>/</t>
  </si>
  <si>
    <t>1</t>
  </si>
  <si>
    <t>Strecha S1 a S2</t>
  </si>
  <si>
    <t>{eae4408b-5dfc-41ac-a45c-25b27afb5d45}</t>
  </si>
  <si>
    <t>2</t>
  </si>
  <si>
    <t>Fasáda</t>
  </si>
  <si>
    <t>{1be16f65-12f9-4d99-89b9-80b234434355}</t>
  </si>
  <si>
    <t>3</t>
  </si>
  <si>
    <t>Okná, brány</t>
  </si>
  <si>
    <t>{d3fc8ac3-caeb-41bc-89a1-68f7962078b6}</t>
  </si>
  <si>
    <t>5</t>
  </si>
  <si>
    <t>Ostatné</t>
  </si>
  <si>
    <t>{a7fdd27b-7d9d-4340-9cbd-dbc5902cca9d}</t>
  </si>
  <si>
    <t>2) Ostatné náklady zo súhrnného listu</t>
  </si>
  <si>
    <t>Percent. zadanie_x000D_
[% nákladov rozpočtu]</t>
  </si>
  <si>
    <t>Zaradenie nákladov</t>
  </si>
  <si>
    <t>Celkové náklady za stavbu 1) + 2)</t>
  </si>
  <si>
    <t>1) Krycí list rozpočtu</t>
  </si>
  <si>
    <t>2) Rekapitulácia rozpočtu</t>
  </si>
  <si>
    <t>3) Rozpočet</t>
  </si>
  <si>
    <t>Späť na hárok:</t>
  </si>
  <si>
    <t>Rekapitulácia stavby</t>
  </si>
  <si>
    <t>Objekt:</t>
  </si>
  <si>
    <t>1 - Strecha S1 a S2</t>
  </si>
  <si>
    <t>Náklady z rozpočtu</t>
  </si>
  <si>
    <t>Ostatné náklady</t>
  </si>
  <si>
    <t>Kód - Popis</t>
  </si>
  <si>
    <t>Cena celkom [EUR]</t>
  </si>
  <si>
    <t>1) Náklady z rozpočtu</t>
  </si>
  <si>
    <t>-1</t>
  </si>
  <si>
    <t>HSV - Práce a dodávky HSV</t>
  </si>
  <si>
    <t xml:space="preserve">    9 - Ostatné konštrukcie a práce-búranie</t>
  </si>
  <si>
    <t>PSV - Práce a dodávky PSV</t>
  </si>
  <si>
    <t xml:space="preserve">    712 - Izolácie striech</t>
  </si>
  <si>
    <t xml:space="preserve">    713 - Izolácie tepelné</t>
  </si>
  <si>
    <t xml:space="preserve">    764 - Konštrukcie klampiarske</t>
  </si>
  <si>
    <t xml:space="preserve">    767 - Konštrukcie doplnkové kovové</t>
  </si>
  <si>
    <t>2) Ostatné náklady</t>
  </si>
  <si>
    <t>ROZPOČET</t>
  </si>
  <si>
    <t>PČ</t>
  </si>
  <si>
    <t>Typ</t>
  </si>
  <si>
    <t>Popis</t>
  </si>
  <si>
    <t>MJ</t>
  </si>
  <si>
    <t>Množstvo</t>
  </si>
  <si>
    <t>J.cena [EUR]</t>
  </si>
  <si>
    <t>Poznámka</t>
  </si>
  <si>
    <t>J. Nh [h]</t>
  </si>
  <si>
    <t>Nh celkom [h]</t>
  </si>
  <si>
    <t>J. hmotnosť_x000D_
[t]</t>
  </si>
  <si>
    <t>Hmotnosť_x000D_
celkom [t]</t>
  </si>
  <si>
    <t>J. suť [t]</t>
  </si>
  <si>
    <t>Suť Celkom [t]</t>
  </si>
  <si>
    <t>ROZPOCET</t>
  </si>
  <si>
    <t>K</t>
  </si>
  <si>
    <t>941955004</t>
  </si>
  <si>
    <t>Lešenie ľahké pracovné pomocné s výškou lešeňovej podlahy nad 2,50 do 3,5 m</t>
  </si>
  <si>
    <t>m2</t>
  </si>
  <si>
    <t>4</t>
  </si>
  <si>
    <t>612767871</t>
  </si>
  <si>
    <t>712-2</t>
  </si>
  <si>
    <t>Zhotovenie izolácie strechy fóliou 1,5mm kotvením  (dodávka a montáž)</t>
  </si>
  <si>
    <t>16</t>
  </si>
  <si>
    <t>1968452250</t>
  </si>
  <si>
    <t>998712202</t>
  </si>
  <si>
    <t>Presun hmôt pre izoláciu povlakovej krytiny v objektoch výšky nad 6 do 12 m</t>
  </si>
  <si>
    <t>%</t>
  </si>
  <si>
    <t>-314303013</t>
  </si>
  <si>
    <t>713111111</t>
  </si>
  <si>
    <t>Montáž tepelnej izolácie stropov minerálnou vlnou, vrchom kladenou voľne</t>
  </si>
  <si>
    <t>1190617779</t>
  </si>
  <si>
    <t>M</t>
  </si>
  <si>
    <t>6314150050</t>
  </si>
  <si>
    <t>Tepelná izolácia pre stropné podhľady a stropy NOBASIL MPN, čadičová minerálna izolácia - doska 100x600x1000 mm</t>
  </si>
  <si>
    <t>32</t>
  </si>
  <si>
    <t>-1310906849</t>
  </si>
  <si>
    <t>6</t>
  </si>
  <si>
    <t>713120010</t>
  </si>
  <si>
    <t xml:space="preserve">Zakrývanie tepelnej izolácie podláh fóliou </t>
  </si>
  <si>
    <t>1025971955</t>
  </si>
  <si>
    <t>7</t>
  </si>
  <si>
    <t>2832208004</t>
  </si>
  <si>
    <t>Podstrešná fólia JUTACON (1,5 x 50bm), pre vetrané šikmé strešné konštrukcie, množstvo v 1 role:75m2</t>
  </si>
  <si>
    <t>-1366143856</t>
  </si>
  <si>
    <t>8</t>
  </si>
  <si>
    <t>2832208024</t>
  </si>
  <si>
    <t>Parozábrana JUTAFOL N 140 STANDARD (1,5 x 50bm), množstvo v 1 role:75m2</t>
  </si>
  <si>
    <t>68890720</t>
  </si>
  <si>
    <t>9</t>
  </si>
  <si>
    <t>998713202</t>
  </si>
  <si>
    <t>Presun hmôt pre izolácie tepelné v objektoch výšky nad 6 m do 12 m</t>
  </si>
  <si>
    <t>1917556931</t>
  </si>
  <si>
    <t>10</t>
  </si>
  <si>
    <t>764352810</t>
  </si>
  <si>
    <t>Demontáž žľabov pododkvapových polkruhových so sklonom do 30st. rš 330 mm,  -0,00330t</t>
  </si>
  <si>
    <t>m</t>
  </si>
  <si>
    <t>685671282</t>
  </si>
  <si>
    <t>11</t>
  </si>
  <si>
    <t>764359810</t>
  </si>
  <si>
    <t>Demontáž kotlíka kónického, so sklonom žľabu do 30st.,  -0,00110t</t>
  </si>
  <si>
    <t>ks</t>
  </si>
  <si>
    <t>-2113896330</t>
  </si>
  <si>
    <t>12</t>
  </si>
  <si>
    <t>764454802</t>
  </si>
  <si>
    <t>Demontáž odpadových rúr kruhových, s priemerom 120 mm,  -0,00285t</t>
  </si>
  <si>
    <t>-360715138</t>
  </si>
  <si>
    <t>13</t>
  </si>
  <si>
    <t>764751212</t>
  </si>
  <si>
    <t xml:space="preserve">Odpadová rúra zvodová kruhová rovná DN 100 mm </t>
  </si>
  <si>
    <t>1815684398</t>
  </si>
  <si>
    <t>14</t>
  </si>
  <si>
    <t>764761121</t>
  </si>
  <si>
    <t>Žľab pododkvapový polkruhový R 125 mm, vrátane čela, hákov, rohov, kútov Lindab</t>
  </si>
  <si>
    <t>1193150672</t>
  </si>
  <si>
    <t>15</t>
  </si>
  <si>
    <t>764761231</t>
  </si>
  <si>
    <t>Žľabový kotlík k polkruhovým žľabom D 125 mm Lindab Rainline Elite</t>
  </si>
  <si>
    <t>695760517</t>
  </si>
  <si>
    <t>998764202</t>
  </si>
  <si>
    <t>Presun hmôt pre konštrukcie klampiarske v objektoch výšky nad 6 do 12 m</t>
  </si>
  <si>
    <t>993179951</t>
  </si>
  <si>
    <t>17</t>
  </si>
  <si>
    <t>767392802</t>
  </si>
  <si>
    <t>Demontáž krytín striech z plechov skrutkovaných,  -0,00700t</t>
  </si>
  <si>
    <t>-2069464538</t>
  </si>
  <si>
    <t>18</t>
  </si>
  <si>
    <t>767397103</t>
  </si>
  <si>
    <t>Montáž strešných sendvičových panelov s viditeľným spojom na OK, hrúbky nad 120 mm</t>
  </si>
  <si>
    <t>618891897</t>
  </si>
  <si>
    <t>19</t>
  </si>
  <si>
    <t>55358656ST0</t>
  </si>
  <si>
    <t>Sendvičový PUR panel strešný BTH-PU-R oceľový plášť š.1000mm: hr.panela 140mm povrch plechový</t>
  </si>
  <si>
    <t>-1254145548</t>
  </si>
  <si>
    <t>767581803</t>
  </si>
  <si>
    <t>Demontáž podhľadov tvarovaných plechov,  -0,05500t</t>
  </si>
  <si>
    <t>-2034764881</t>
  </si>
  <si>
    <t>21</t>
  </si>
  <si>
    <t>767584702</t>
  </si>
  <si>
    <t>Montáž podhľadov ostatných z tvarovaných plechov, pripevnených skrutkovaním</t>
  </si>
  <si>
    <t>1507576039</t>
  </si>
  <si>
    <t>22</t>
  </si>
  <si>
    <t>5535041170</t>
  </si>
  <si>
    <t>Trapézový plech LTP 20 / LVP 20 Classic lesklý 25µ, š.=1020 mm, hr. 0,7 mm LINDAB</t>
  </si>
  <si>
    <t>-147084618</t>
  </si>
  <si>
    <t>23</t>
  </si>
  <si>
    <t>767585101</t>
  </si>
  <si>
    <t>Montáž doplnkov podhľadov, pomoc. konštr. z tenkostenných alebo valcovaných profilov zvarovaním</t>
  </si>
  <si>
    <t>1323164007</t>
  </si>
  <si>
    <t>24</t>
  </si>
  <si>
    <t>1542489000</t>
  </si>
  <si>
    <t>Profil oceľový 86x15x15 mm hr. steny 2,0 mm tenkostenný otvorený tvaru U rovnoramenný ozn.11 343 (EN S195T)</t>
  </si>
  <si>
    <t>t</t>
  </si>
  <si>
    <t>-806043087</t>
  </si>
  <si>
    <t>25</t>
  </si>
  <si>
    <t>998767202</t>
  </si>
  <si>
    <t>Presun hmôt pre kovové stavebné doplnkové konštrukcie v objektoch výšky nad 6 do 12 m</t>
  </si>
  <si>
    <t>-1201456434</t>
  </si>
  <si>
    <t>2 - Fasáda</t>
  </si>
  <si>
    <t xml:space="preserve">    6 - Úpravy povrchov, podlahy, osadenie</t>
  </si>
  <si>
    <t xml:space="preserve">    99 - Presun hmôt HSV</t>
  </si>
  <si>
    <t>612465116</t>
  </si>
  <si>
    <t>Príprava vnútorného podkladu stien BAUMIT, Univerzálny základ (Baumit UniPrimer)</t>
  </si>
  <si>
    <t>429773860</t>
  </si>
  <si>
    <t>612465136</t>
  </si>
  <si>
    <t>Vnútorná omietka stien BAUMIT, vápennocementová, strojné miešanie, ručné nanášanie, Baumit MVR Uni (Baumit MVR Uni) hr. 10 mm</t>
  </si>
  <si>
    <t>-1263809830</t>
  </si>
  <si>
    <t>622464310</t>
  </si>
  <si>
    <t xml:space="preserve">Vonkajšia omietka stien mozaiková </t>
  </si>
  <si>
    <t>1601554585</t>
  </si>
  <si>
    <t>622466116</t>
  </si>
  <si>
    <t xml:space="preserve">Príprava vonkajšieho podkladu stien , Univerzálny základ </t>
  </si>
  <si>
    <t>2131052784</t>
  </si>
  <si>
    <t>625251406</t>
  </si>
  <si>
    <t>Kontaktný zatepľovací systém hr. 120 mm BAUMIT STAR - riešenie pre sokel (XPS), zatĺkacie kotvy</t>
  </si>
  <si>
    <t>-2036864264</t>
  </si>
  <si>
    <t>941941041</t>
  </si>
  <si>
    <t>Montáž lešenia ľahkého pracovného radového s podlahami šírky nad 1,00 do 1,20 m, výšky do 10 m</t>
  </si>
  <si>
    <t>274764999</t>
  </si>
  <si>
    <t>941941291</t>
  </si>
  <si>
    <t>Príplatok za prvý a každý ďalší i začatý mesiac použitia lešenia ľahkého pracovného radového s podlahami šírky nad 1,00 do 1,20 m, výšky do 10 m</t>
  </si>
  <si>
    <t>1406130282</t>
  </si>
  <si>
    <t>941941841</t>
  </si>
  <si>
    <t>Demontáž lešenia ľahkého pracovného radového s podlahami šírky nad 1,00 do 1,20 m, výšky do 10 m</t>
  </si>
  <si>
    <t>-593284320</t>
  </si>
  <si>
    <t>979081111</t>
  </si>
  <si>
    <t>Odvoz sutiny a vybúraných hmôt na skládku do 1 km</t>
  </si>
  <si>
    <t>1235081283</t>
  </si>
  <si>
    <t>979081121</t>
  </si>
  <si>
    <t>Odvoz sutiny a vybúraných hmôt na skládku za každý ďalší 1 km</t>
  </si>
  <si>
    <t>1101924071</t>
  </si>
  <si>
    <t>979089312</t>
  </si>
  <si>
    <t>Poplatok za skladovanie - kovy (meď, bronz, mosadz atď.) (17 04 ), ostatné</t>
  </si>
  <si>
    <t>1608625822</t>
  </si>
  <si>
    <t>999281111</t>
  </si>
  <si>
    <t>Presun hmôt pre opravy a údržbu objektov vrátane vonkajších plášťov výšky do 25 m</t>
  </si>
  <si>
    <t>-269286851</t>
  </si>
  <si>
    <t>764721118</t>
  </si>
  <si>
    <t>Oplechovanie ríms z plechov  rš. 600 mm</t>
  </si>
  <si>
    <t>198891184</t>
  </si>
  <si>
    <t>764731116</t>
  </si>
  <si>
    <t>Oplechovanie múrov, atík, nadmuroviek z plechov rš. 600 mm</t>
  </si>
  <si>
    <t>1238408248</t>
  </si>
  <si>
    <t>1402709072</t>
  </si>
  <si>
    <t>767134802</t>
  </si>
  <si>
    <t>Demontáž oplechovania stien plechmi skrutkovanými,  -0,00900 t</t>
  </si>
  <si>
    <t>-1325025543</t>
  </si>
  <si>
    <t>767135831</t>
  </si>
  <si>
    <t>Demontáž roštu pre oplechovanie z lamiel,  -0,01000t</t>
  </si>
  <si>
    <t>1140971802</t>
  </si>
  <si>
    <t>767411112</t>
  </si>
  <si>
    <t>Montáž opláštenia sendvičovými stenovými panelmi so skrytým zámkom na OK, hrúbky nad 100 do 150 mm</t>
  </si>
  <si>
    <t>-715345437</t>
  </si>
  <si>
    <t>5535865580</t>
  </si>
  <si>
    <t>Sendvičový PUR panel stenový , jadro z PUR hr. 120mm, povrch z plechov žiarovopozinkovaných s povrchovou úpravou v podobe polyesterového laku</t>
  </si>
  <si>
    <t>1952159110</t>
  </si>
  <si>
    <t>2140834608</t>
  </si>
  <si>
    <t>3 - Okná, brány</t>
  </si>
  <si>
    <t>968071115</t>
  </si>
  <si>
    <t>Demontáž okien kovových, 1 bm obvodu - 0,005t</t>
  </si>
  <si>
    <t>1937132090</t>
  </si>
  <si>
    <t>968072559</t>
  </si>
  <si>
    <t>Vybúranie kovových vrát plochy nad 5 m2,  -0,06600t</t>
  </si>
  <si>
    <t>2090876029</t>
  </si>
  <si>
    <t>1685697379</t>
  </si>
  <si>
    <t>743523473</t>
  </si>
  <si>
    <t>979089112</t>
  </si>
  <si>
    <t>Poplatok za skladovanie - drevo, sklo, plasty (17 02 ), ostatné</t>
  </si>
  <si>
    <t>-720975551</t>
  </si>
  <si>
    <t>767612100</t>
  </si>
  <si>
    <t>Montáž okien hliníkových s hydroizolačnými ISO páskami (exteriérová a interiérová)</t>
  </si>
  <si>
    <t>-390664522</t>
  </si>
  <si>
    <t>2832301230</t>
  </si>
  <si>
    <t>Tesniaca fólia CX exteriér 290 mm/30 m, pre okenné konštrukcie</t>
  </si>
  <si>
    <t>592679988</t>
  </si>
  <si>
    <t>2832301250</t>
  </si>
  <si>
    <t>Tesniaca fólia CX interiér 90 mm/30 m, pre okenné konštrukcie</t>
  </si>
  <si>
    <t>1230998660</t>
  </si>
  <si>
    <t>55341606PC</t>
  </si>
  <si>
    <t>Hliníkové okno 2000x4300 (vxš) izolačné trojsklo, systém Cor-80 Industrial</t>
  </si>
  <si>
    <t>1510333958</t>
  </si>
  <si>
    <t>767655230</t>
  </si>
  <si>
    <t>Montáž vrát skladacích, osadzovaných do oceľovej zárubne z dielov trojkrídlových, s plochou do 13 m2</t>
  </si>
  <si>
    <t>-1866654841</t>
  </si>
  <si>
    <t>55343715</t>
  </si>
  <si>
    <t>Sekciovée brány dodávka a montáž vrátane ovladacich a vodiacich prvkov 3100x4000,3200x4000 mm</t>
  </si>
  <si>
    <t>1331714632</t>
  </si>
  <si>
    <t>767655231</t>
  </si>
  <si>
    <t>Montáž vrát skladacích,</t>
  </si>
  <si>
    <t>-1661296268</t>
  </si>
  <si>
    <t>5534371P</t>
  </si>
  <si>
    <t>Sekciove brány dodávka a montáž vrátane ovladacich a vodiacich prvkov 4600x3800mm</t>
  </si>
  <si>
    <t>1223844430</t>
  </si>
  <si>
    <t>519903890</t>
  </si>
  <si>
    <t>5 - Ostatné</t>
  </si>
  <si>
    <t xml:space="preserve">    731 - Ústredné kúrenie, kotolne</t>
  </si>
  <si>
    <t xml:space="preserve">    732 - Ústredné kúrenie, strojovne</t>
  </si>
  <si>
    <t xml:space="preserve">    733 - Ústredné kúrenie, rozvodné potrubie</t>
  </si>
  <si>
    <t xml:space="preserve">    735 - Ústredné kúrenie, vykurov. telesá</t>
  </si>
  <si>
    <t>M - Práce a dodávky M</t>
  </si>
  <si>
    <t xml:space="preserve">    21-M - Elektromontáže</t>
  </si>
  <si>
    <t>HZS - Hodinové zúčtovacie sadzby</t>
  </si>
  <si>
    <t>731111005</t>
  </si>
  <si>
    <t>Montáž kotla na tuhé palivo</t>
  </si>
  <si>
    <t>-297846814</t>
  </si>
  <si>
    <t>484960PC</t>
  </si>
  <si>
    <t>Kotol na tuhé palivo IKS</t>
  </si>
  <si>
    <t>1338597664</t>
  </si>
  <si>
    <t>429960PC</t>
  </si>
  <si>
    <t>Odťahový ventilátor na zvýšenie ťahu komína</t>
  </si>
  <si>
    <t>1211278211</t>
  </si>
  <si>
    <t>998731201</t>
  </si>
  <si>
    <t>Presun hmôt pre kotolne umiestnené vo výške (hĺbke) do 6 m</t>
  </si>
  <si>
    <t>484479000</t>
  </si>
  <si>
    <t>732331015</t>
  </si>
  <si>
    <t>Montáž expanznej nádoby tlak 3 bary s membránou 50 l</t>
  </si>
  <si>
    <t>1928721401</t>
  </si>
  <si>
    <t>4846715000</t>
  </si>
  <si>
    <t>Nádoba-expanzná typ NG tlak 3 bary s membránou 50 l šedá REFLEX</t>
  </si>
  <si>
    <t>-1703281309</t>
  </si>
  <si>
    <t>732422055</t>
  </si>
  <si>
    <t>Montáž obehového čerpadla teplovodného DN 25 rozpon 180 mm výtlak 6 m</t>
  </si>
  <si>
    <t>-1262415215</t>
  </si>
  <si>
    <t>4268155240</t>
  </si>
  <si>
    <t>Obehové čerpadlo DN 25lx230V/50Hz,P 45W</t>
  </si>
  <si>
    <t>-2040305054</t>
  </si>
  <si>
    <t>998732201</t>
  </si>
  <si>
    <t>Presun hmôt pre strojovne v objektoch výšky do 6 m</t>
  </si>
  <si>
    <t>474721161</t>
  </si>
  <si>
    <t>733167303</t>
  </si>
  <si>
    <t>Montáž plasthliníkového potrubia Radopress lisovaním D 18x2</t>
  </si>
  <si>
    <t>1925195761</t>
  </si>
  <si>
    <t>2860030090</t>
  </si>
  <si>
    <t>RADOPRESS rúra PEX-AL-PEX 18x2mm/200m kotúč - PeX/Al/PeX systém PIPELIFE</t>
  </si>
  <si>
    <t>-786962722</t>
  </si>
  <si>
    <t>2860030400</t>
  </si>
  <si>
    <t>RADOPRESS spojka 18 - PeX/Al/PeX systém PIPELIFE</t>
  </si>
  <si>
    <t>2041878795</t>
  </si>
  <si>
    <t>733167306</t>
  </si>
  <si>
    <t>Montáž plasthliníkového potrubia Radopress lisovaním D 20x2</t>
  </si>
  <si>
    <t>1485798900</t>
  </si>
  <si>
    <t>2860030100</t>
  </si>
  <si>
    <t>RADOPRESS rúra PEX-AL-PEX 20x2mm/100m kotúč - PeX/Al/PeX systém PIPELIFE</t>
  </si>
  <si>
    <t>1625022466</t>
  </si>
  <si>
    <t>2860030410</t>
  </si>
  <si>
    <t>RADOPRESS spojka 20 - PeX/Al/PeX systém PIPELIFE</t>
  </si>
  <si>
    <t>-976984698</t>
  </si>
  <si>
    <t>998733201</t>
  </si>
  <si>
    <t>Presun hmôt pre rozvody potrubia v objektoch výšky do 6 m</t>
  </si>
  <si>
    <t>-637617465</t>
  </si>
  <si>
    <t>735211</t>
  </si>
  <si>
    <t>Vykurovacie telesá s termoreguláčnymi ventilmi dodávka a montáž</t>
  </si>
  <si>
    <t>súb.</t>
  </si>
  <si>
    <t>2041321717</t>
  </si>
  <si>
    <t>210203041</t>
  </si>
  <si>
    <t xml:space="preserve">Montáž a zapojenie stropného LED svietidla </t>
  </si>
  <si>
    <t>64</t>
  </si>
  <si>
    <t>1066112856</t>
  </si>
  <si>
    <t>210-96</t>
  </si>
  <si>
    <t>Demontáž svietidiel a úprava rozvodov po montáži nových podhľadov</t>
  </si>
  <si>
    <t>kpl.</t>
  </si>
  <si>
    <t>-1224169256</t>
  </si>
  <si>
    <t>3483501270</t>
  </si>
  <si>
    <t>Priemyselné závesné svietidlo LED 1x210W, IP65, D=480mm</t>
  </si>
  <si>
    <t>128</t>
  </si>
  <si>
    <t>1750658006</t>
  </si>
  <si>
    <t>MV</t>
  </si>
  <si>
    <t>Murárske výpomoci</t>
  </si>
  <si>
    <t>-1040556798</t>
  </si>
  <si>
    <t>PM</t>
  </si>
  <si>
    <t>Podružný materiál</t>
  </si>
  <si>
    <t>-97699551</t>
  </si>
  <si>
    <t>PPV</t>
  </si>
  <si>
    <t>Podiel pridružených výkonov</t>
  </si>
  <si>
    <t>-1339838967</t>
  </si>
  <si>
    <t>HZS000114</t>
  </si>
  <si>
    <t>Stavebno montážne práce najnáročnejšie na odbornosť - prehliadky pracoviska a revízie (Tr 4) v rozsahu viac ako 8 hodín</t>
  </si>
  <si>
    <t>hod</t>
  </si>
  <si>
    <t>512</t>
  </si>
  <si>
    <t>1864412051</t>
  </si>
  <si>
    <t xml:space="preserve">KRYCÍ LIST </t>
  </si>
  <si>
    <t xml:space="preserve">REKAPITULÁCIA </t>
  </si>
  <si>
    <t>KRYCÍ LIST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</si>
</sst>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6">
    <font>
      <sz val="8"/>
      <name val="Trebuchet MS"/>
      <family val="2"/>
    </font>
    <font>
      <sz val="8"/>
      <color rgb="FF969696"/>
      <name val="Trebuchet MS"/>
    </font>
    <font>
      <sz val="9"/>
      <name val="Trebuchet MS"/>
    </font>
    <font>
      <b/>
      <sz val="12"/>
      <name val="Trebuchet MS"/>
    </font>
    <font>
      <sz val="11"/>
      <name val="Trebuchet MS"/>
    </font>
    <font>
      <sz val="12"/>
      <color rgb="FF003366"/>
      <name val="Trebuchet MS"/>
    </font>
    <font>
      <sz val="10"/>
      <color rgb="FF003366"/>
      <name val="Trebuchet MS"/>
    </font>
    <font>
      <sz val="8"/>
      <color rgb="FF003366"/>
      <name val="Trebuchet MS"/>
    </font>
    <font>
      <sz val="8"/>
      <color rgb="FFFAE682"/>
      <name val="Trebuchet MS"/>
    </font>
    <font>
      <sz val="10"/>
      <name val="Trebuchet MS"/>
    </font>
    <font>
      <sz val="10"/>
      <color rgb="FF960000"/>
      <name val="Trebuchet MS"/>
    </font>
    <font>
      <u/>
      <sz val="10"/>
      <color theme="10"/>
      <name val="Trebuchet MS"/>
    </font>
    <font>
      <sz val="8"/>
      <color rgb="FF3366FF"/>
      <name val="Trebuchet MS"/>
    </font>
    <font>
      <b/>
      <sz val="16"/>
      <name val="Trebuchet MS"/>
    </font>
    <font>
      <sz val="9"/>
      <color rgb="FF969696"/>
      <name val="Trebuchet MS"/>
    </font>
    <font>
      <sz val="10"/>
      <color rgb="FF464646"/>
      <name val="Trebuchet MS"/>
    </font>
    <font>
      <b/>
      <sz val="10"/>
      <name val="Trebuchet MS"/>
    </font>
    <font>
      <b/>
      <sz val="8"/>
      <color rgb="FF969696"/>
      <name val="Trebuchet MS"/>
    </font>
    <font>
      <b/>
      <sz val="10"/>
      <color rgb="FF464646"/>
      <name val="Trebuchet MS"/>
    </font>
    <font>
      <sz val="10"/>
      <color rgb="FF969696"/>
      <name val="Trebuchet MS"/>
    </font>
    <font>
      <b/>
      <sz val="9"/>
      <name val="Trebuchet MS"/>
    </font>
    <font>
      <sz val="12"/>
      <color rgb="FF969696"/>
      <name val="Trebuchet MS"/>
    </font>
    <font>
      <b/>
      <sz val="12"/>
      <color rgb="FF960000"/>
      <name val="Trebuchet MS"/>
    </font>
    <font>
      <sz val="12"/>
      <name val="Trebuchet MS"/>
    </font>
    <font>
      <sz val="18"/>
      <color theme="10"/>
      <name val="Wingdings 2"/>
    </font>
    <font>
      <b/>
      <sz val="11"/>
      <color rgb="FF003366"/>
      <name val="Trebuchet MS"/>
    </font>
    <font>
      <sz val="11"/>
      <color rgb="FF003366"/>
      <name val="Trebuchet MS"/>
    </font>
    <font>
      <sz val="11"/>
      <color rgb="FF969696"/>
      <name val="Trebuchet MS"/>
    </font>
    <font>
      <b/>
      <sz val="12"/>
      <color rgb="FF800000"/>
      <name val="Trebuchet MS"/>
    </font>
    <font>
      <b/>
      <sz val="12"/>
      <color rgb="FF800000"/>
      <name val="Trebuchet MS"/>
    </font>
    <font>
      <b/>
      <sz val="8"/>
      <color rgb="FF800000"/>
      <name val="Trebuchet MS"/>
    </font>
    <font>
      <sz val="9"/>
      <color rgb="FF000000"/>
      <name val="Trebuchet MS"/>
    </font>
    <font>
      <sz val="8"/>
      <color rgb="FF960000"/>
      <name val="Trebuchet MS"/>
    </font>
    <font>
      <b/>
      <sz val="8"/>
      <name val="Trebuchet MS"/>
    </font>
    <font>
      <i/>
      <sz val="8"/>
      <color rgb="FF0000FF"/>
      <name val="Trebuchet MS"/>
    </font>
    <font>
      <u/>
      <sz val="11"/>
      <color theme="10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AE682"/>
      </patternFill>
    </fill>
    <fill>
      <patternFill patternType="solid">
        <fgColor rgb="FFC0C0C0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5" fillId="0" borderId="0" applyNumberFormat="0" applyFill="0" applyBorder="0" applyAlignment="0" applyProtection="0"/>
  </cellStyleXfs>
  <cellXfs count="228">
    <xf numFmtId="0" fontId="0" fillId="0" borderId="0" xfId="0"/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7" fillId="0" borderId="0" xfId="0" applyFont="1" applyAlignment="1"/>
    <xf numFmtId="0" fontId="8" fillId="2" borderId="0" xfId="0" applyFont="1" applyFill="1" applyAlignment="1" applyProtection="1">
      <alignment horizontal="left" vertical="center"/>
    </xf>
    <xf numFmtId="0" fontId="9" fillId="2" borderId="0" xfId="0" applyFont="1" applyFill="1" applyAlignment="1" applyProtection="1">
      <alignment vertical="center"/>
    </xf>
    <xf numFmtId="0" fontId="10" fillId="2" borderId="0" xfId="0" applyFont="1" applyFill="1" applyAlignment="1" applyProtection="1">
      <alignment horizontal="left" vertical="center"/>
    </xf>
    <xf numFmtId="0" fontId="11" fillId="2" borderId="0" xfId="1" applyFont="1" applyFill="1" applyAlignment="1" applyProtection="1">
      <alignment vertical="center"/>
    </xf>
    <xf numFmtId="0" fontId="0" fillId="2" borderId="0" xfId="0" applyFill="1"/>
    <xf numFmtId="0" fontId="8" fillId="2" borderId="0" xfId="0" applyFont="1" applyFill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12" fillId="0" borderId="0" xfId="0" applyFont="1" applyAlignment="1">
      <alignment horizontal="left" vertical="center"/>
    </xf>
    <xf numFmtId="0" fontId="0" fillId="0" borderId="0" xfId="0" applyBorder="1"/>
    <xf numFmtId="0" fontId="14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top"/>
    </xf>
    <xf numFmtId="0" fontId="14" fillId="0" borderId="0" xfId="0" applyFont="1" applyBorder="1" applyAlignment="1">
      <alignment horizontal="left" vertical="center"/>
    </xf>
    <xf numFmtId="0" fontId="0" fillId="0" borderId="6" xfId="0" applyBorder="1"/>
    <xf numFmtId="0" fontId="15" fillId="0" borderId="0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16" fillId="0" borderId="7" xfId="0" applyFont="1" applyBorder="1" applyAlignment="1">
      <alignment horizontal="left" vertical="center"/>
    </xf>
    <xf numFmtId="0" fontId="0" fillId="0" borderId="7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164" fontId="1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5" xfId="0" applyFont="1" applyBorder="1" applyAlignment="1">
      <alignment vertical="center"/>
    </xf>
    <xf numFmtId="0" fontId="0" fillId="4" borderId="0" xfId="0" applyFont="1" applyFill="1" applyBorder="1" applyAlignment="1">
      <alignment vertical="center"/>
    </xf>
    <xf numFmtId="0" fontId="3" fillId="4" borderId="8" xfId="0" applyFont="1" applyFill="1" applyBorder="1" applyAlignment="1">
      <alignment horizontal="left" vertical="center"/>
    </xf>
    <xf numFmtId="0" fontId="0" fillId="4" borderId="9" xfId="0" applyFont="1" applyFill="1" applyBorder="1" applyAlignment="1">
      <alignment vertical="center"/>
    </xf>
    <xf numFmtId="0" fontId="3" fillId="4" borderId="9" xfId="0" applyFont="1" applyFill="1" applyBorder="1" applyAlignment="1">
      <alignment horizontal="center" vertical="center"/>
    </xf>
    <xf numFmtId="0" fontId="18" fillId="0" borderId="11" xfId="0" applyFont="1" applyBorder="1" applyAlignment="1">
      <alignment horizontal="left"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4" xfId="0" applyBorder="1"/>
    <xf numFmtId="0" fontId="0" fillId="0" borderId="15" xfId="0" applyBorder="1"/>
    <xf numFmtId="0" fontId="19" fillId="0" borderId="16" xfId="0" applyFont="1" applyBorder="1" applyAlignment="1">
      <alignment horizontal="left" vertical="center"/>
    </xf>
    <xf numFmtId="0" fontId="0" fillId="0" borderId="17" xfId="0" applyFont="1" applyBorder="1" applyAlignment="1">
      <alignment vertical="center"/>
    </xf>
    <xf numFmtId="0" fontId="19" fillId="0" borderId="17" xfId="0" applyFont="1" applyBorder="1" applyAlignment="1">
      <alignment horizontal="left" vertical="center"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165" fontId="2" fillId="0" borderId="0" xfId="0" applyNumberFormat="1" applyFont="1" applyBorder="1" applyAlignment="1">
      <alignment horizontal="left" vertical="center"/>
    </xf>
    <xf numFmtId="0" fontId="0" fillId="0" borderId="15" xfId="0" applyFont="1" applyBorder="1" applyAlignment="1">
      <alignment vertical="center"/>
    </xf>
    <xf numFmtId="0" fontId="0" fillId="5" borderId="9" xfId="0" applyFont="1" applyFill="1" applyBorder="1" applyAlignment="1">
      <alignment vertical="center"/>
    </xf>
    <xf numFmtId="0" fontId="14" fillId="0" borderId="22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22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vertical="center"/>
    </xf>
    <xf numFmtId="4" fontId="21" fillId="0" borderId="14" xfId="0" applyNumberFormat="1" applyFont="1" applyBorder="1" applyAlignment="1">
      <alignment vertical="center"/>
    </xf>
    <xf numFmtId="4" fontId="21" fillId="0" borderId="0" xfId="0" applyNumberFormat="1" applyFont="1" applyBorder="1" applyAlignment="1">
      <alignment vertical="center"/>
    </xf>
    <xf numFmtId="166" fontId="21" fillId="0" borderId="0" xfId="0" applyNumberFormat="1" applyFont="1" applyBorder="1" applyAlignment="1">
      <alignment vertical="center"/>
    </xf>
    <xf numFmtId="4" fontId="21" fillId="0" borderId="15" xfId="0" applyNumberFormat="1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4" fillId="0" borderId="0" xfId="1" applyFont="1" applyAlignment="1">
      <alignment horizontal="center" vertical="center"/>
    </xf>
    <xf numFmtId="0" fontId="4" fillId="0" borderId="4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6" fillId="0" borderId="0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4" fontId="27" fillId="0" borderId="14" xfId="0" applyNumberFormat="1" applyFont="1" applyBorder="1" applyAlignment="1">
      <alignment vertical="center"/>
    </xf>
    <xf numFmtId="4" fontId="27" fillId="0" borderId="0" xfId="0" applyNumberFormat="1" applyFont="1" applyBorder="1" applyAlignment="1">
      <alignment vertical="center"/>
    </xf>
    <xf numFmtId="166" fontId="27" fillId="0" borderId="0" xfId="0" applyNumberFormat="1" applyFont="1" applyBorder="1" applyAlignment="1">
      <alignment vertical="center"/>
    </xf>
    <xf numFmtId="4" fontId="27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4" fontId="27" fillId="0" borderId="16" xfId="0" applyNumberFormat="1" applyFont="1" applyBorder="1" applyAlignment="1">
      <alignment vertical="center"/>
    </xf>
    <xf numFmtId="4" fontId="27" fillId="0" borderId="17" xfId="0" applyNumberFormat="1" applyFont="1" applyBorder="1" applyAlignment="1">
      <alignment vertical="center"/>
    </xf>
    <xf numFmtId="166" fontId="27" fillId="0" borderId="17" xfId="0" applyNumberFormat="1" applyFont="1" applyBorder="1" applyAlignment="1">
      <alignment vertical="center"/>
    </xf>
    <xf numFmtId="4" fontId="27" fillId="0" borderId="18" xfId="0" applyNumberFormat="1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22" fillId="5" borderId="0" xfId="0" applyFont="1" applyFill="1" applyBorder="1" applyAlignment="1">
      <alignment horizontal="left" vertical="center"/>
    </xf>
    <xf numFmtId="0" fontId="0" fillId="5" borderId="0" xfId="0" applyFont="1" applyFill="1" applyBorder="1" applyAlignment="1">
      <alignment vertical="center"/>
    </xf>
    <xf numFmtId="0" fontId="0" fillId="2" borderId="0" xfId="0" applyFill="1" applyProtection="1"/>
    <xf numFmtId="0" fontId="9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3" fillId="5" borderId="8" xfId="0" applyFont="1" applyFill="1" applyBorder="1" applyAlignment="1">
      <alignment horizontal="left" vertical="center"/>
    </xf>
    <xf numFmtId="0" fontId="3" fillId="5" borderId="9" xfId="0" applyFont="1" applyFill="1" applyBorder="1" applyAlignment="1">
      <alignment horizontal="right" vertical="center"/>
    </xf>
    <xf numFmtId="0" fontId="3" fillId="5" borderId="9" xfId="0" applyFont="1" applyFill="1" applyBorder="1" applyAlignment="1">
      <alignment horizontal="center" vertical="center"/>
    </xf>
    <xf numFmtId="0" fontId="28" fillId="0" borderId="0" xfId="0" applyFont="1" applyBorder="1" applyAlignment="1">
      <alignment horizontal="left" vertical="center"/>
    </xf>
    <xf numFmtId="0" fontId="5" fillId="0" borderId="4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5" fillId="0" borderId="5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5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14" fillId="0" borderId="25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 wrapText="1"/>
    </xf>
    <xf numFmtId="0" fontId="2" fillId="5" borderId="22" xfId="0" applyFont="1" applyFill="1" applyBorder="1" applyAlignment="1">
      <alignment horizontal="center" vertical="center" wrapText="1"/>
    </xf>
    <xf numFmtId="0" fontId="2" fillId="5" borderId="23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166" fontId="32" fillId="0" borderId="12" xfId="0" applyNumberFormat="1" applyFont="1" applyBorder="1" applyAlignment="1"/>
    <xf numFmtId="166" fontId="32" fillId="0" borderId="13" xfId="0" applyNumberFormat="1" applyFont="1" applyBorder="1" applyAlignment="1"/>
    <xf numFmtId="4" fontId="33" fillId="0" borderId="0" xfId="0" applyNumberFormat="1" applyFont="1" applyAlignment="1">
      <alignment vertical="center"/>
    </xf>
    <xf numFmtId="0" fontId="7" fillId="0" borderId="4" xfId="0" applyFont="1" applyBorder="1" applyAlignment="1"/>
    <xf numFmtId="0" fontId="7" fillId="0" borderId="0" xfId="0" applyFont="1" applyBorder="1" applyAlignment="1"/>
    <xf numFmtId="0" fontId="5" fillId="0" borderId="0" xfId="0" applyFont="1" applyBorder="1" applyAlignment="1">
      <alignment horizontal="left"/>
    </xf>
    <xf numFmtId="0" fontId="7" fillId="0" borderId="5" xfId="0" applyFont="1" applyBorder="1" applyAlignment="1"/>
    <xf numFmtId="0" fontId="7" fillId="0" borderId="14" xfId="0" applyFont="1" applyBorder="1" applyAlignment="1"/>
    <xf numFmtId="166" fontId="7" fillId="0" borderId="0" xfId="0" applyNumberFormat="1" applyFont="1" applyBorder="1" applyAlignment="1"/>
    <xf numFmtId="166" fontId="7" fillId="0" borderId="15" xfId="0" applyNumberFormat="1" applyFont="1" applyBorder="1" applyAlignment="1"/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4" fontId="7" fillId="0" borderId="0" xfId="0" applyNumberFormat="1" applyFont="1" applyAlignment="1">
      <alignment vertical="center"/>
    </xf>
    <xf numFmtId="0" fontId="6" fillId="0" borderId="0" xfId="0" applyFont="1" applyBorder="1" applyAlignment="1">
      <alignment horizontal="left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25" xfId="0" applyFont="1" applyBorder="1" applyAlignment="1" applyProtection="1">
      <alignment horizontal="center" vertical="center"/>
      <protection locked="0"/>
    </xf>
    <xf numFmtId="49" fontId="0" fillId="0" borderId="25" xfId="0" applyNumberFormat="1" applyFont="1" applyBorder="1" applyAlignment="1" applyProtection="1">
      <alignment horizontal="left" vertical="center" wrapText="1"/>
      <protection locked="0"/>
    </xf>
    <xf numFmtId="0" fontId="0" fillId="0" borderId="25" xfId="0" applyFont="1" applyBorder="1" applyAlignment="1" applyProtection="1">
      <alignment horizontal="center" vertical="center" wrapText="1"/>
      <protection locked="0"/>
    </xf>
    <xf numFmtId="167" fontId="0" fillId="0" borderId="25" xfId="0" applyNumberFormat="1" applyFont="1" applyBorder="1" applyAlignment="1" applyProtection="1">
      <alignment vertical="center"/>
      <protection locked="0"/>
    </xf>
    <xf numFmtId="0" fontId="0" fillId="0" borderId="5" xfId="0" applyFont="1" applyBorder="1" applyAlignment="1" applyProtection="1">
      <alignment vertical="center"/>
      <protection locked="0"/>
    </xf>
    <xf numFmtId="0" fontId="1" fillId="0" borderId="25" xfId="0" applyFont="1" applyBorder="1" applyAlignment="1">
      <alignment horizontal="left" vertical="center"/>
    </xf>
    <xf numFmtId="166" fontId="1" fillId="0" borderId="0" xfId="0" applyNumberFormat="1" applyFont="1" applyBorder="1" applyAlignment="1">
      <alignment vertical="center"/>
    </xf>
    <xf numFmtId="166" fontId="1" fillId="0" borderId="15" xfId="0" applyNumberFormat="1" applyFont="1" applyBorder="1" applyAlignment="1">
      <alignment vertical="center"/>
    </xf>
    <xf numFmtId="4" fontId="0" fillId="0" borderId="0" xfId="0" applyNumberFormat="1" applyFont="1" applyAlignment="1">
      <alignment vertical="center"/>
    </xf>
    <xf numFmtId="0" fontId="34" fillId="0" borderId="25" xfId="0" applyFont="1" applyBorder="1" applyAlignment="1" applyProtection="1">
      <alignment horizontal="center" vertical="center"/>
      <protection locked="0"/>
    </xf>
    <xf numFmtId="49" fontId="34" fillId="0" borderId="25" xfId="0" applyNumberFormat="1" applyFont="1" applyBorder="1" applyAlignment="1" applyProtection="1">
      <alignment horizontal="left" vertical="center" wrapText="1"/>
      <protection locked="0"/>
    </xf>
    <xf numFmtId="0" fontId="34" fillId="0" borderId="25" xfId="0" applyFont="1" applyBorder="1" applyAlignment="1" applyProtection="1">
      <alignment horizontal="center" vertical="center" wrapText="1"/>
      <protection locked="0"/>
    </xf>
    <xf numFmtId="167" fontId="34" fillId="0" borderId="25" xfId="0" applyNumberFormat="1" applyFont="1" applyBorder="1" applyAlignment="1" applyProtection="1">
      <alignment vertical="center"/>
      <protection locked="0"/>
    </xf>
    <xf numFmtId="0" fontId="1" fillId="0" borderId="17" xfId="0" applyFont="1" applyBorder="1" applyAlignment="1">
      <alignment horizontal="center" vertical="center"/>
    </xf>
    <xf numFmtId="166" fontId="1" fillId="0" borderId="17" xfId="0" applyNumberFormat="1" applyFont="1" applyBorder="1" applyAlignment="1">
      <alignment vertical="center"/>
    </xf>
    <xf numFmtId="166" fontId="1" fillId="0" borderId="18" xfId="0" applyNumberFormat="1" applyFont="1" applyBorder="1" applyAlignment="1">
      <alignment vertical="center"/>
    </xf>
    <xf numFmtId="14" fontId="2" fillId="0" borderId="0" xfId="0" applyNumberFormat="1" applyFont="1" applyBorder="1" applyAlignment="1">
      <alignment horizontal="left" vertical="center"/>
    </xf>
    <xf numFmtId="14" fontId="0" fillId="0" borderId="0" xfId="0" applyNumberFormat="1" applyFont="1" applyBorder="1" applyAlignment="1">
      <alignment vertical="center"/>
    </xf>
    <xf numFmtId="164" fontId="1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vertical="center"/>
    </xf>
    <xf numFmtId="4" fontId="17" fillId="0" borderId="0" xfId="0" applyNumberFormat="1" applyFont="1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Border="1"/>
    <xf numFmtId="0" fontId="3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center" wrapText="1"/>
    </xf>
    <xf numFmtId="0" fontId="2" fillId="5" borderId="8" xfId="0" applyFont="1" applyFill="1" applyBorder="1" applyAlignment="1">
      <alignment horizontal="center" vertical="center"/>
    </xf>
    <xf numFmtId="0" fontId="2" fillId="5" borderId="9" xfId="0" applyFont="1" applyFill="1" applyBorder="1" applyAlignment="1">
      <alignment horizontal="left" vertical="center"/>
    </xf>
    <xf numFmtId="0" fontId="2" fillId="5" borderId="9" xfId="0" applyFont="1" applyFill="1" applyBorder="1" applyAlignment="1">
      <alignment horizontal="center" vertical="center"/>
    </xf>
    <xf numFmtId="0" fontId="2" fillId="5" borderId="10" xfId="0" applyFont="1" applyFill="1" applyBorder="1" applyAlignment="1">
      <alignment horizontal="left" vertical="center"/>
    </xf>
    <xf numFmtId="0" fontId="3" fillId="4" borderId="9" xfId="0" applyFont="1" applyFill="1" applyBorder="1" applyAlignment="1">
      <alignment horizontal="left" vertical="center"/>
    </xf>
    <xf numFmtId="0" fontId="0" fillId="4" borderId="9" xfId="0" applyFont="1" applyFill="1" applyBorder="1" applyAlignment="1">
      <alignment vertical="center"/>
    </xf>
    <xf numFmtId="4" fontId="3" fillId="4" borderId="9" xfId="0" applyNumberFormat="1" applyFont="1" applyFill="1" applyBorder="1" applyAlignment="1">
      <alignment vertical="center"/>
    </xf>
    <xf numFmtId="0" fontId="0" fillId="4" borderId="10" xfId="0" applyFont="1" applyFill="1" applyBorder="1" applyAlignment="1">
      <alignment vertical="center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5" fillId="0" borderId="0" xfId="0" applyFont="1" applyBorder="1" applyAlignment="1">
      <alignment horizontal="left" vertical="center" wrapText="1"/>
    </xf>
    <xf numFmtId="4" fontId="26" fillId="0" borderId="0" xfId="0" applyNumberFormat="1" applyFont="1" applyBorder="1" applyAlignment="1">
      <alignment vertical="center"/>
    </xf>
    <xf numFmtId="0" fontId="26" fillId="0" borderId="0" xfId="0" applyFont="1" applyBorder="1" applyAlignment="1">
      <alignment vertical="center"/>
    </xf>
    <xf numFmtId="4" fontId="22" fillId="5" borderId="0" xfId="0" applyNumberFormat="1" applyFont="1" applyFill="1" applyBorder="1" applyAlignment="1">
      <alignment vertical="center"/>
    </xf>
    <xf numFmtId="0" fontId="12" fillId="3" borderId="0" xfId="0" applyFont="1" applyFill="1" applyAlignment="1">
      <alignment horizontal="center" vertical="center"/>
    </xf>
    <xf numFmtId="0" fontId="0" fillId="0" borderId="0" xfId="0"/>
    <xf numFmtId="4" fontId="22" fillId="0" borderId="0" xfId="0" applyNumberFormat="1" applyFont="1" applyBorder="1" applyAlignment="1">
      <alignment horizontal="right" vertical="center"/>
    </xf>
    <xf numFmtId="4" fontId="22" fillId="0" borderId="0" xfId="0" applyNumberFormat="1" applyFont="1" applyBorder="1" applyAlignment="1">
      <alignment vertical="center"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4" fontId="9" fillId="0" borderId="0" xfId="0" applyNumberFormat="1" applyFont="1" applyBorder="1" applyAlignment="1">
      <alignment vertical="center"/>
    </xf>
    <xf numFmtId="4" fontId="16" fillId="0" borderId="7" xfId="0" applyNumberFormat="1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14" fillId="0" borderId="0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165" fontId="2" fillId="0" borderId="0" xfId="0" applyNumberFormat="1" applyFont="1" applyBorder="1" applyAlignment="1">
      <alignment horizontal="left" vertical="center"/>
    </xf>
    <xf numFmtId="4" fontId="16" fillId="0" borderId="0" xfId="0" applyNumberFormat="1" applyFont="1" applyBorder="1" applyAlignment="1">
      <alignment vertical="center"/>
    </xf>
    <xf numFmtId="4" fontId="1" fillId="0" borderId="0" xfId="0" applyNumberFormat="1" applyFont="1" applyBorder="1" applyAlignment="1">
      <alignment vertical="center"/>
    </xf>
    <xf numFmtId="4" fontId="3" fillId="5" borderId="9" xfId="0" applyNumberFormat="1" applyFont="1" applyFill="1" applyBorder="1" applyAlignment="1">
      <alignment vertical="center"/>
    </xf>
    <xf numFmtId="4" fontId="3" fillId="5" borderId="10" xfId="0" applyNumberFormat="1" applyFont="1" applyFill="1" applyBorder="1" applyAlignment="1">
      <alignment vertical="center"/>
    </xf>
    <xf numFmtId="0" fontId="2" fillId="5" borderId="0" xfId="0" applyFont="1" applyFill="1" applyBorder="1" applyAlignment="1">
      <alignment horizontal="center" vertical="center"/>
    </xf>
    <xf numFmtId="0" fontId="0" fillId="5" borderId="0" xfId="0" applyFont="1" applyFill="1" applyBorder="1" applyAlignment="1">
      <alignment vertical="center"/>
    </xf>
    <xf numFmtId="4" fontId="29" fillId="0" borderId="0" xfId="0" applyNumberFormat="1" applyFont="1" applyBorder="1" applyAlignment="1">
      <alignment vertical="center"/>
    </xf>
    <xf numFmtId="4" fontId="5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4" fontId="6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4" fontId="30" fillId="0" borderId="0" xfId="0" applyNumberFormat="1" applyFont="1" applyBorder="1" applyAlignment="1">
      <alignment vertical="center"/>
    </xf>
    <xf numFmtId="0" fontId="2" fillId="5" borderId="23" xfId="0" applyFont="1" applyFill="1" applyBorder="1" applyAlignment="1">
      <alignment horizontal="center" vertical="center" wrapText="1"/>
    </xf>
    <xf numFmtId="0" fontId="31" fillId="5" borderId="23" xfId="0" applyFont="1" applyFill="1" applyBorder="1" applyAlignment="1">
      <alignment horizontal="center" vertical="center" wrapText="1"/>
    </xf>
    <xf numFmtId="0" fontId="2" fillId="5" borderId="24" xfId="0" applyFont="1" applyFill="1" applyBorder="1" applyAlignment="1">
      <alignment horizontal="center" vertical="center" wrapText="1"/>
    </xf>
    <xf numFmtId="0" fontId="0" fillId="0" borderId="25" xfId="0" applyFont="1" applyBorder="1" applyAlignment="1" applyProtection="1">
      <alignment horizontal="left" vertical="center" wrapText="1"/>
      <protection locked="0"/>
    </xf>
    <xf numFmtId="4" fontId="0" fillId="0" borderId="25" xfId="0" applyNumberFormat="1" applyFont="1" applyBorder="1" applyAlignment="1" applyProtection="1">
      <alignment vertical="center"/>
      <protection locked="0"/>
    </xf>
    <xf numFmtId="0" fontId="34" fillId="0" borderId="25" xfId="0" applyFont="1" applyBorder="1" applyAlignment="1" applyProtection="1">
      <alignment horizontal="left" vertical="center" wrapText="1"/>
      <protection locked="0"/>
    </xf>
    <xf numFmtId="4" fontId="34" fillId="0" borderId="25" xfId="0" applyNumberFormat="1" applyFont="1" applyBorder="1" applyAlignment="1" applyProtection="1">
      <alignment vertical="center"/>
      <protection locked="0"/>
    </xf>
    <xf numFmtId="0" fontId="11" fillId="2" borderId="0" xfId="1" applyFont="1" applyFill="1" applyAlignment="1" applyProtection="1">
      <alignment horizontal="center" vertical="center"/>
    </xf>
    <xf numFmtId="4" fontId="22" fillId="0" borderId="12" xfId="0" applyNumberFormat="1" applyFont="1" applyBorder="1" applyAlignment="1"/>
    <xf numFmtId="4" fontId="3" fillId="0" borderId="12" xfId="0" applyNumberFormat="1" applyFont="1" applyBorder="1" applyAlignment="1">
      <alignment vertical="center"/>
    </xf>
    <xf numFmtId="4" fontId="5" fillId="0" borderId="0" xfId="0" applyNumberFormat="1" applyFont="1" applyBorder="1" applyAlignment="1"/>
    <xf numFmtId="4" fontId="6" fillId="0" borderId="17" xfId="0" applyNumberFormat="1" applyFont="1" applyBorder="1" applyAlignment="1"/>
    <xf numFmtId="4" fontId="6" fillId="0" borderId="17" xfId="0" applyNumberFormat="1" applyFont="1" applyBorder="1" applyAlignment="1">
      <alignment vertical="center"/>
    </xf>
    <xf numFmtId="4" fontId="5" fillId="0" borderId="12" xfId="0" applyNumberFormat="1" applyFont="1" applyBorder="1" applyAlignment="1"/>
    <xf numFmtId="4" fontId="5" fillId="0" borderId="12" xfId="0" applyNumberFormat="1" applyFont="1" applyBorder="1" applyAlignment="1">
      <alignment vertical="center"/>
    </xf>
    <xf numFmtId="4" fontId="6" fillId="0" borderId="23" xfId="0" applyNumberFormat="1" applyFont="1" applyBorder="1" applyAlignment="1"/>
    <xf numFmtId="4" fontId="6" fillId="0" borderId="23" xfId="0" applyNumberFormat="1" applyFont="1" applyBorder="1" applyAlignment="1">
      <alignment vertical="center"/>
    </xf>
    <xf numFmtId="4" fontId="5" fillId="0" borderId="23" xfId="0" applyNumberFormat="1" applyFont="1" applyBorder="1" applyAlignment="1"/>
    <xf numFmtId="4" fontId="5" fillId="0" borderId="23" xfId="0" applyNumberFormat="1" applyFont="1" applyBorder="1" applyAlignment="1">
      <alignment vertical="center"/>
    </xf>
  </cellXfs>
  <cellStyles count="2">
    <cellStyle name="Hypertextové prepojenie" xfId="1" builtinId="8"/>
    <cellStyle name="normálne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kros.sk/cenkros-ocenovanie-a-riadenie-stavebnej-vyroby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kros.sk/cenkros-ocenovanie-a-riadenie-stavebnej-vyroby" TargetMode="Externa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kros.sk/cenkros-ocenovanie-a-riadenie-stavebnej-vyroby" TargetMode="Externa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kros.sk/cenkros-ocenovanie-a-riadenie-stavebnej-vyroby" TargetMode="Externa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kros.sk/cenkros-ocenovanie-a-riadenie-stavebnej-vyroby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71145" cy="271145"/>
    <xdr:pic>
      <xdr:nvPicPr>
        <xdr:cNvPr id="2" name="Picture 1">
          <a:hlinkClick xmlns:r="http://schemas.openxmlformats.org/officeDocument/2006/relationships" r:id="rId1" tooltip="https://www.kros.sk/"/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s://www.kros.sk/"/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s://www.kros.sk/"/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s://www.kros.sk/"/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s://www.kros.sk/"/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K96"/>
  <sheetViews>
    <sheetView showGridLines="0" workbookViewId="0">
      <pane ySplit="1" topLeftCell="A87" activePane="bottomLeft" state="frozen"/>
      <selection pane="bottomLeft" activeCell="AC87" sqref="AC87"/>
    </sheetView>
  </sheetViews>
  <sheetFormatPr defaultRowHeight="13.5"/>
  <cols>
    <col min="1" max="1" width="8.33203125" customWidth="1"/>
    <col min="2" max="2" width="1.6640625" customWidth="1"/>
    <col min="3" max="3" width="4.1640625" customWidth="1"/>
    <col min="4" max="33" width="2.5" customWidth="1"/>
    <col min="34" max="34" width="3.33203125" customWidth="1"/>
    <col min="35" max="37" width="2.5" customWidth="1"/>
    <col min="38" max="38" width="8.33203125" customWidth="1"/>
    <col min="39" max="39" width="3.33203125" customWidth="1"/>
    <col min="40" max="40" width="13.33203125" customWidth="1"/>
    <col min="41" max="41" width="7.5" customWidth="1"/>
    <col min="42" max="42" width="4.1640625" customWidth="1"/>
    <col min="43" max="43" width="1.6640625" customWidth="1"/>
    <col min="44" max="44" width="13.6640625" customWidth="1"/>
    <col min="45" max="46" width="25.83203125" hidden="1" customWidth="1"/>
    <col min="47" max="47" width="25" hidden="1" customWidth="1"/>
    <col min="48" max="52" width="21.6640625" hidden="1" customWidth="1"/>
    <col min="53" max="53" width="19.1640625" hidden="1" customWidth="1"/>
    <col min="54" max="54" width="25" hidden="1" customWidth="1"/>
    <col min="55" max="56" width="19.1640625" hidden="1" customWidth="1"/>
    <col min="57" max="57" width="66.5" customWidth="1"/>
    <col min="71" max="89" width="9.33203125" hidden="1"/>
  </cols>
  <sheetData>
    <row r="1" spans="1:73" ht="21.4" customHeight="1">
      <c r="A1" s="10" t="s">
        <v>0</v>
      </c>
      <c r="B1" s="11"/>
      <c r="C1" s="11"/>
      <c r="D1" s="12" t="s">
        <v>1</v>
      </c>
      <c r="E1" s="11"/>
      <c r="F1" s="11"/>
      <c r="G1" s="11"/>
      <c r="H1" s="11"/>
      <c r="I1" s="11"/>
      <c r="J1" s="11"/>
      <c r="K1" s="13" t="s">
        <v>2</v>
      </c>
      <c r="L1" s="13"/>
      <c r="M1" s="13"/>
      <c r="N1" s="13"/>
      <c r="O1" s="13"/>
      <c r="P1" s="13"/>
      <c r="Q1" s="13"/>
      <c r="R1" s="13"/>
      <c r="S1" s="13"/>
      <c r="T1" s="11"/>
      <c r="U1" s="11"/>
      <c r="V1" s="11"/>
      <c r="W1" s="13" t="s">
        <v>3</v>
      </c>
      <c r="X1" s="13"/>
      <c r="Y1" s="13"/>
      <c r="Z1" s="13"/>
      <c r="AA1" s="13"/>
      <c r="AB1" s="13"/>
      <c r="AC1" s="13"/>
      <c r="AD1" s="13"/>
      <c r="AE1" s="13"/>
      <c r="AF1" s="13"/>
      <c r="AG1" s="11"/>
      <c r="AH1" s="11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5" t="s">
        <v>4</v>
      </c>
      <c r="BB1" s="15" t="s">
        <v>5</v>
      </c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T1" s="16" t="s">
        <v>6</v>
      </c>
      <c r="BU1" s="16" t="s">
        <v>6</v>
      </c>
    </row>
    <row r="2" spans="1:73" ht="36.950000000000003" customHeight="1">
      <c r="C2" s="159" t="s">
        <v>7</v>
      </c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60"/>
      <c r="R2" s="160"/>
      <c r="S2" s="160"/>
      <c r="T2" s="160"/>
      <c r="U2" s="160"/>
      <c r="V2" s="160"/>
      <c r="W2" s="160"/>
      <c r="X2" s="160"/>
      <c r="Y2" s="160"/>
      <c r="Z2" s="160"/>
      <c r="AA2" s="160"/>
      <c r="AB2" s="160"/>
      <c r="AC2" s="160"/>
      <c r="AD2" s="160"/>
      <c r="AE2" s="160"/>
      <c r="AF2" s="160"/>
      <c r="AG2" s="160"/>
      <c r="AH2" s="160"/>
      <c r="AI2" s="160"/>
      <c r="AJ2" s="160"/>
      <c r="AK2" s="160"/>
      <c r="AL2" s="160"/>
      <c r="AM2" s="160"/>
      <c r="AN2" s="160"/>
      <c r="AO2" s="160"/>
      <c r="AP2" s="160"/>
      <c r="AR2" s="182" t="s">
        <v>8</v>
      </c>
      <c r="AS2" s="183"/>
      <c r="AT2" s="183"/>
      <c r="AU2" s="183"/>
      <c r="AV2" s="183"/>
      <c r="AW2" s="183"/>
      <c r="AX2" s="183"/>
      <c r="AY2" s="183"/>
      <c r="AZ2" s="183"/>
      <c r="BA2" s="183"/>
      <c r="BB2" s="183"/>
      <c r="BC2" s="183"/>
      <c r="BD2" s="183"/>
      <c r="BE2" s="183"/>
      <c r="BS2" s="17" t="s">
        <v>9</v>
      </c>
      <c r="BT2" s="17" t="s">
        <v>10</v>
      </c>
    </row>
    <row r="3" spans="1:73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20"/>
      <c r="BS3" s="17" t="s">
        <v>9</v>
      </c>
      <c r="BT3" s="17" t="s">
        <v>10</v>
      </c>
    </row>
    <row r="4" spans="1:73" ht="36.950000000000003" customHeight="1">
      <c r="B4" s="21"/>
      <c r="C4" s="161" t="s">
        <v>11</v>
      </c>
      <c r="D4" s="162"/>
      <c r="E4" s="162"/>
      <c r="F4" s="162"/>
      <c r="G4" s="162"/>
      <c r="H4" s="162"/>
      <c r="I4" s="162"/>
      <c r="J4" s="162"/>
      <c r="K4" s="162"/>
      <c r="L4" s="162"/>
      <c r="M4" s="162"/>
      <c r="N4" s="162"/>
      <c r="O4" s="162"/>
      <c r="P4" s="162"/>
      <c r="Q4" s="162"/>
      <c r="R4" s="162"/>
      <c r="S4" s="162"/>
      <c r="T4" s="162"/>
      <c r="U4" s="162"/>
      <c r="V4" s="162"/>
      <c r="W4" s="162"/>
      <c r="X4" s="162"/>
      <c r="Y4" s="162"/>
      <c r="Z4" s="162"/>
      <c r="AA4" s="162"/>
      <c r="AB4" s="162"/>
      <c r="AC4" s="162"/>
      <c r="AD4" s="162"/>
      <c r="AE4" s="162"/>
      <c r="AF4" s="162"/>
      <c r="AG4" s="162"/>
      <c r="AH4" s="162"/>
      <c r="AI4" s="162"/>
      <c r="AJ4" s="162"/>
      <c r="AK4" s="162"/>
      <c r="AL4" s="162"/>
      <c r="AM4" s="162"/>
      <c r="AN4" s="162"/>
      <c r="AO4" s="162"/>
      <c r="AP4" s="162"/>
      <c r="AQ4" s="22"/>
      <c r="AS4" s="23" t="s">
        <v>12</v>
      </c>
      <c r="BS4" s="17" t="s">
        <v>13</v>
      </c>
    </row>
    <row r="5" spans="1:73" ht="14.45" customHeight="1">
      <c r="B5" s="21"/>
      <c r="C5" s="24"/>
      <c r="D5" s="25" t="s">
        <v>14</v>
      </c>
      <c r="E5" s="24"/>
      <c r="F5" s="24"/>
      <c r="G5" s="24"/>
      <c r="H5" s="24"/>
      <c r="I5" s="24"/>
      <c r="J5" s="24"/>
      <c r="K5" s="163" t="s">
        <v>15</v>
      </c>
      <c r="L5" s="164"/>
      <c r="M5" s="164"/>
      <c r="N5" s="164"/>
      <c r="O5" s="164"/>
      <c r="P5" s="164"/>
      <c r="Q5" s="164"/>
      <c r="R5" s="164"/>
      <c r="S5" s="164"/>
      <c r="T5" s="164"/>
      <c r="U5" s="164"/>
      <c r="V5" s="164"/>
      <c r="W5" s="164"/>
      <c r="X5" s="164"/>
      <c r="Y5" s="164"/>
      <c r="Z5" s="164"/>
      <c r="AA5" s="164"/>
      <c r="AB5" s="164"/>
      <c r="AC5" s="164"/>
      <c r="AD5" s="164"/>
      <c r="AE5" s="164"/>
      <c r="AF5" s="164"/>
      <c r="AG5" s="164"/>
      <c r="AH5" s="164"/>
      <c r="AI5" s="164"/>
      <c r="AJ5" s="164"/>
      <c r="AK5" s="164"/>
      <c r="AL5" s="164"/>
      <c r="AM5" s="164"/>
      <c r="AN5" s="164"/>
      <c r="AO5" s="164"/>
      <c r="AP5" s="24"/>
      <c r="AQ5" s="22"/>
      <c r="BS5" s="17" t="s">
        <v>9</v>
      </c>
    </row>
    <row r="6" spans="1:73" ht="36.950000000000003" customHeight="1">
      <c r="B6" s="21"/>
      <c r="C6" s="24"/>
      <c r="D6" s="27" t="s">
        <v>16</v>
      </c>
      <c r="E6" s="24"/>
      <c r="F6" s="24"/>
      <c r="G6" s="24"/>
      <c r="H6" s="24"/>
      <c r="I6" s="24"/>
      <c r="J6" s="24"/>
      <c r="K6" s="165" t="s">
        <v>17</v>
      </c>
      <c r="L6" s="164"/>
      <c r="M6" s="164"/>
      <c r="N6" s="164"/>
      <c r="O6" s="164"/>
      <c r="P6" s="164"/>
      <c r="Q6" s="164"/>
      <c r="R6" s="164"/>
      <c r="S6" s="164"/>
      <c r="T6" s="164"/>
      <c r="U6" s="164"/>
      <c r="V6" s="164"/>
      <c r="W6" s="164"/>
      <c r="X6" s="164"/>
      <c r="Y6" s="164"/>
      <c r="Z6" s="164"/>
      <c r="AA6" s="164"/>
      <c r="AB6" s="164"/>
      <c r="AC6" s="164"/>
      <c r="AD6" s="164"/>
      <c r="AE6" s="164"/>
      <c r="AF6" s="164"/>
      <c r="AG6" s="164"/>
      <c r="AH6" s="164"/>
      <c r="AI6" s="164"/>
      <c r="AJ6" s="164"/>
      <c r="AK6" s="164"/>
      <c r="AL6" s="164"/>
      <c r="AM6" s="164"/>
      <c r="AN6" s="164"/>
      <c r="AO6" s="164"/>
      <c r="AP6" s="24"/>
      <c r="AQ6" s="22"/>
      <c r="BS6" s="17" t="s">
        <v>9</v>
      </c>
    </row>
    <row r="7" spans="1:73" ht="14.45" customHeight="1">
      <c r="B7" s="21"/>
      <c r="C7" s="24"/>
      <c r="D7" s="28" t="s">
        <v>18</v>
      </c>
      <c r="E7" s="24"/>
      <c r="F7" s="24"/>
      <c r="G7" s="24"/>
      <c r="H7" s="24"/>
      <c r="I7" s="24"/>
      <c r="J7" s="24"/>
      <c r="K7" s="26" t="s">
        <v>5</v>
      </c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8" t="s">
        <v>19</v>
      </c>
      <c r="AL7" s="24"/>
      <c r="AM7" s="24"/>
      <c r="AN7" s="26" t="s">
        <v>5</v>
      </c>
      <c r="AO7" s="24"/>
      <c r="AP7" s="24"/>
      <c r="AQ7" s="22"/>
      <c r="BS7" s="17" t="s">
        <v>9</v>
      </c>
    </row>
    <row r="8" spans="1:73" ht="14.45" customHeight="1">
      <c r="B8" s="21"/>
      <c r="C8" s="24"/>
      <c r="D8" s="28" t="s">
        <v>20</v>
      </c>
      <c r="E8" s="24"/>
      <c r="F8" s="24"/>
      <c r="G8" s="24"/>
      <c r="H8" s="24"/>
      <c r="I8" s="24"/>
      <c r="J8" s="24"/>
      <c r="K8" s="26" t="s">
        <v>21</v>
      </c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8" t="s">
        <v>22</v>
      </c>
      <c r="AL8" s="24"/>
      <c r="AM8" s="24"/>
      <c r="AN8" s="154">
        <v>43755</v>
      </c>
      <c r="AO8" s="24"/>
      <c r="AP8" s="24"/>
      <c r="AQ8" s="22"/>
      <c r="BS8" s="17" t="s">
        <v>9</v>
      </c>
    </row>
    <row r="9" spans="1:73" ht="14.45" customHeight="1">
      <c r="B9" s="21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2"/>
      <c r="BS9" s="17" t="s">
        <v>9</v>
      </c>
    </row>
    <row r="10" spans="1:73" ht="14.45" customHeight="1">
      <c r="B10" s="21"/>
      <c r="C10" s="24"/>
      <c r="D10" s="28" t="s">
        <v>23</v>
      </c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8" t="s">
        <v>24</v>
      </c>
      <c r="AL10" s="24"/>
      <c r="AM10" s="24"/>
      <c r="AN10" s="26" t="s">
        <v>5</v>
      </c>
      <c r="AO10" s="24"/>
      <c r="AP10" s="24"/>
      <c r="AQ10" s="22"/>
      <c r="BS10" s="17" t="s">
        <v>9</v>
      </c>
    </row>
    <row r="11" spans="1:73" ht="18.399999999999999" customHeight="1">
      <c r="B11" s="21"/>
      <c r="C11" s="24"/>
      <c r="D11" s="24"/>
      <c r="E11" s="26" t="s">
        <v>25</v>
      </c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8" t="s">
        <v>26</v>
      </c>
      <c r="AL11" s="24"/>
      <c r="AM11" s="24"/>
      <c r="AN11" s="26" t="s">
        <v>5</v>
      </c>
      <c r="AO11" s="24"/>
      <c r="AP11" s="24"/>
      <c r="AQ11" s="22"/>
      <c r="BS11" s="17" t="s">
        <v>9</v>
      </c>
    </row>
    <row r="12" spans="1:73" ht="6.95" customHeight="1">
      <c r="B12" s="21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2"/>
      <c r="BS12" s="17" t="s">
        <v>9</v>
      </c>
    </row>
    <row r="13" spans="1:73" ht="14.45" customHeight="1">
      <c r="B13" s="21"/>
      <c r="C13" s="24"/>
      <c r="D13" s="28" t="s">
        <v>27</v>
      </c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8" t="s">
        <v>24</v>
      </c>
      <c r="AL13" s="24"/>
      <c r="AM13" s="24"/>
      <c r="AN13" s="26" t="s">
        <v>5</v>
      </c>
      <c r="AO13" s="24"/>
      <c r="AP13" s="24"/>
      <c r="AQ13" s="22"/>
      <c r="BS13" s="17" t="s">
        <v>9</v>
      </c>
    </row>
    <row r="14" spans="1:73" ht="15">
      <c r="B14" s="21"/>
      <c r="C14" s="24"/>
      <c r="D14" s="24"/>
      <c r="E14" s="26" t="s">
        <v>28</v>
      </c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8" t="s">
        <v>26</v>
      </c>
      <c r="AL14" s="24"/>
      <c r="AM14" s="24"/>
      <c r="AN14" s="26" t="s">
        <v>5</v>
      </c>
      <c r="AO14" s="24"/>
      <c r="AP14" s="24"/>
      <c r="AQ14" s="22"/>
      <c r="BS14" s="17" t="s">
        <v>9</v>
      </c>
    </row>
    <row r="15" spans="1:73" ht="6.95" customHeight="1">
      <c r="B15" s="21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2"/>
      <c r="BS15" s="17" t="s">
        <v>6</v>
      </c>
    </row>
    <row r="16" spans="1:73" ht="14.45" customHeight="1">
      <c r="B16" s="21"/>
      <c r="C16" s="24"/>
      <c r="D16" s="28" t="s">
        <v>29</v>
      </c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8" t="s">
        <v>24</v>
      </c>
      <c r="AL16" s="24"/>
      <c r="AM16" s="24"/>
      <c r="AN16" s="26" t="s">
        <v>5</v>
      </c>
      <c r="AO16" s="24"/>
      <c r="AP16" s="24"/>
      <c r="AQ16" s="22"/>
      <c r="BS16" s="17" t="s">
        <v>6</v>
      </c>
    </row>
    <row r="17" spans="2:71" ht="18.399999999999999" customHeight="1">
      <c r="B17" s="21"/>
      <c r="C17" s="24"/>
      <c r="D17" s="24"/>
      <c r="E17" s="26" t="s">
        <v>30</v>
      </c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8" t="s">
        <v>26</v>
      </c>
      <c r="AL17" s="24"/>
      <c r="AM17" s="24"/>
      <c r="AN17" s="26" t="s">
        <v>5</v>
      </c>
      <c r="AO17" s="24"/>
      <c r="AP17" s="24"/>
      <c r="AQ17" s="22"/>
      <c r="BS17" s="17" t="s">
        <v>31</v>
      </c>
    </row>
    <row r="18" spans="2:71" ht="6.95" customHeight="1">
      <c r="B18" s="21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2"/>
      <c r="BS18" s="17" t="s">
        <v>9</v>
      </c>
    </row>
    <row r="19" spans="2:71" ht="14.45" customHeight="1">
      <c r="B19" s="21"/>
      <c r="C19" s="24"/>
      <c r="D19" s="28" t="s">
        <v>32</v>
      </c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8" t="s">
        <v>24</v>
      </c>
      <c r="AL19" s="24"/>
      <c r="AM19" s="24"/>
      <c r="AN19" s="26" t="s">
        <v>5</v>
      </c>
      <c r="AO19" s="24"/>
      <c r="AP19" s="24"/>
      <c r="AQ19" s="22"/>
      <c r="BS19" s="17" t="s">
        <v>9</v>
      </c>
    </row>
    <row r="20" spans="2:71" ht="18.399999999999999" customHeight="1">
      <c r="B20" s="21"/>
      <c r="C20" s="24"/>
      <c r="D20" s="24"/>
      <c r="E20" s="26" t="s">
        <v>33</v>
      </c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8" t="s">
        <v>26</v>
      </c>
      <c r="AL20" s="24"/>
      <c r="AM20" s="24"/>
      <c r="AN20" s="26" t="s">
        <v>5</v>
      </c>
      <c r="AO20" s="24"/>
      <c r="AP20" s="24"/>
      <c r="AQ20" s="22"/>
    </row>
    <row r="21" spans="2:71" ht="6.95" customHeight="1">
      <c r="B21" s="21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2"/>
    </row>
    <row r="22" spans="2:71" ht="15">
      <c r="B22" s="21"/>
      <c r="C22" s="24"/>
      <c r="D22" s="28" t="s">
        <v>34</v>
      </c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2"/>
    </row>
    <row r="23" spans="2:71" ht="22.5" customHeight="1">
      <c r="B23" s="21"/>
      <c r="C23" s="24"/>
      <c r="D23" s="24"/>
      <c r="E23" s="166" t="s">
        <v>5</v>
      </c>
      <c r="F23" s="166"/>
      <c r="G23" s="166"/>
      <c r="H23" s="166"/>
      <c r="I23" s="166"/>
      <c r="J23" s="166"/>
      <c r="K23" s="166"/>
      <c r="L23" s="166"/>
      <c r="M23" s="166"/>
      <c r="N23" s="166"/>
      <c r="O23" s="166"/>
      <c r="P23" s="166"/>
      <c r="Q23" s="166"/>
      <c r="R23" s="166"/>
      <c r="S23" s="166"/>
      <c r="T23" s="166"/>
      <c r="U23" s="166"/>
      <c r="V23" s="166"/>
      <c r="W23" s="166"/>
      <c r="X23" s="166"/>
      <c r="Y23" s="166"/>
      <c r="Z23" s="166"/>
      <c r="AA23" s="166"/>
      <c r="AB23" s="166"/>
      <c r="AC23" s="166"/>
      <c r="AD23" s="166"/>
      <c r="AE23" s="166"/>
      <c r="AF23" s="166"/>
      <c r="AG23" s="166"/>
      <c r="AH23" s="166"/>
      <c r="AI23" s="166"/>
      <c r="AJ23" s="166"/>
      <c r="AK23" s="166"/>
      <c r="AL23" s="166"/>
      <c r="AM23" s="166"/>
      <c r="AN23" s="166"/>
      <c r="AO23" s="24"/>
      <c r="AP23" s="24"/>
      <c r="AQ23" s="22"/>
    </row>
    <row r="24" spans="2:71" ht="6.95" customHeight="1">
      <c r="B24" s="21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2"/>
    </row>
    <row r="25" spans="2:71" ht="6.95" customHeight="1">
      <c r="B25" s="21"/>
      <c r="C25" s="24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4"/>
      <c r="AQ25" s="22"/>
    </row>
    <row r="26" spans="2:71" ht="14.45" customHeight="1">
      <c r="B26" s="21"/>
      <c r="C26" s="24"/>
      <c r="D26" s="30" t="s">
        <v>35</v>
      </c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190">
        <f>ROUND(AG87,2)</f>
        <v>0</v>
      </c>
      <c r="AL26" s="164"/>
      <c r="AM26" s="164"/>
      <c r="AN26" s="164"/>
      <c r="AO26" s="164"/>
      <c r="AP26" s="24"/>
      <c r="AQ26" s="22"/>
    </row>
    <row r="27" spans="2:71" ht="14.45" customHeight="1">
      <c r="B27" s="21"/>
      <c r="C27" s="24"/>
      <c r="D27" s="30" t="s">
        <v>36</v>
      </c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190">
        <f>ROUND(AG93,2)</f>
        <v>0</v>
      </c>
      <c r="AL27" s="190"/>
      <c r="AM27" s="190"/>
      <c r="AN27" s="190"/>
      <c r="AO27" s="190"/>
      <c r="AP27" s="24"/>
      <c r="AQ27" s="22"/>
    </row>
    <row r="28" spans="2:71" s="1" customFormat="1" ht="6.95" customHeight="1">
      <c r="B28" s="31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3"/>
    </row>
    <row r="29" spans="2:71" s="1" customFormat="1" ht="25.9" customHeight="1">
      <c r="B29" s="31"/>
      <c r="C29" s="32"/>
      <c r="D29" s="34" t="s">
        <v>37</v>
      </c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191">
        <f>ROUND(AK26+AK27,2)</f>
        <v>0</v>
      </c>
      <c r="AL29" s="192"/>
      <c r="AM29" s="192"/>
      <c r="AN29" s="192"/>
      <c r="AO29" s="192"/>
      <c r="AP29" s="32"/>
      <c r="AQ29" s="33"/>
    </row>
    <row r="30" spans="2:71" s="1" customFormat="1" ht="6.95" customHeight="1">
      <c r="B30" s="31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3"/>
    </row>
    <row r="31" spans="2:71" s="2" customFormat="1" ht="14.45" customHeight="1">
      <c r="B31" s="36"/>
      <c r="C31" s="37"/>
      <c r="D31" s="38" t="s">
        <v>38</v>
      </c>
      <c r="E31" s="37"/>
      <c r="F31" s="38" t="s">
        <v>39</v>
      </c>
      <c r="G31" s="37"/>
      <c r="H31" s="37"/>
      <c r="I31" s="37"/>
      <c r="J31" s="37"/>
      <c r="K31" s="37"/>
      <c r="L31" s="156">
        <v>0.2</v>
      </c>
      <c r="M31" s="157"/>
      <c r="N31" s="157"/>
      <c r="O31" s="157"/>
      <c r="P31" s="37"/>
      <c r="Q31" s="37"/>
      <c r="R31" s="37"/>
      <c r="S31" s="37"/>
      <c r="T31" s="40" t="s">
        <v>40</v>
      </c>
      <c r="U31" s="37"/>
      <c r="V31" s="37"/>
      <c r="W31" s="158">
        <f>ROUND(AZ87+SUM(CD94),2)</f>
        <v>0</v>
      </c>
      <c r="X31" s="157"/>
      <c r="Y31" s="157"/>
      <c r="Z31" s="157"/>
      <c r="AA31" s="157"/>
      <c r="AB31" s="157"/>
      <c r="AC31" s="157"/>
      <c r="AD31" s="157"/>
      <c r="AE31" s="157"/>
      <c r="AF31" s="37"/>
      <c r="AG31" s="37"/>
      <c r="AH31" s="37"/>
      <c r="AI31" s="37"/>
      <c r="AJ31" s="37"/>
      <c r="AK31" s="158">
        <f>ROUND(AV87+SUM(BY94),2)</f>
        <v>0</v>
      </c>
      <c r="AL31" s="157"/>
      <c r="AM31" s="157"/>
      <c r="AN31" s="157"/>
      <c r="AO31" s="157"/>
      <c r="AP31" s="37"/>
      <c r="AQ31" s="41"/>
    </row>
    <row r="32" spans="2:71" s="2" customFormat="1" ht="14.45" customHeight="1">
      <c r="B32" s="36"/>
      <c r="C32" s="37"/>
      <c r="D32" s="37"/>
      <c r="E32" s="37"/>
      <c r="F32" s="38" t="s">
        <v>41</v>
      </c>
      <c r="G32" s="37"/>
      <c r="H32" s="37"/>
      <c r="I32" s="37"/>
      <c r="J32" s="37"/>
      <c r="K32" s="37"/>
      <c r="L32" s="156">
        <v>0.2</v>
      </c>
      <c r="M32" s="157"/>
      <c r="N32" s="157"/>
      <c r="O32" s="157"/>
      <c r="P32" s="37"/>
      <c r="Q32" s="37"/>
      <c r="R32" s="37"/>
      <c r="S32" s="37"/>
      <c r="T32" s="40" t="s">
        <v>40</v>
      </c>
      <c r="U32" s="37"/>
      <c r="V32" s="37"/>
      <c r="W32" s="158">
        <f>ROUND(BA87+SUM(CE94),2)</f>
        <v>0</v>
      </c>
      <c r="X32" s="157"/>
      <c r="Y32" s="157"/>
      <c r="Z32" s="157"/>
      <c r="AA32" s="157"/>
      <c r="AB32" s="157"/>
      <c r="AC32" s="157"/>
      <c r="AD32" s="157"/>
      <c r="AE32" s="157"/>
      <c r="AF32" s="37"/>
      <c r="AG32" s="37"/>
      <c r="AH32" s="37"/>
      <c r="AI32" s="37"/>
      <c r="AJ32" s="37"/>
      <c r="AK32" s="158">
        <f>ROUND(AW87+SUM(BZ94),2)</f>
        <v>0</v>
      </c>
      <c r="AL32" s="157"/>
      <c r="AM32" s="157"/>
      <c r="AN32" s="157"/>
      <c r="AO32" s="157"/>
      <c r="AP32" s="37"/>
      <c r="AQ32" s="41"/>
    </row>
    <row r="33" spans="2:43" s="2" customFormat="1" ht="14.45" hidden="1" customHeight="1">
      <c r="B33" s="36"/>
      <c r="C33" s="37"/>
      <c r="D33" s="37"/>
      <c r="E33" s="37"/>
      <c r="F33" s="38" t="s">
        <v>42</v>
      </c>
      <c r="G33" s="37"/>
      <c r="H33" s="37"/>
      <c r="I33" s="37"/>
      <c r="J33" s="37"/>
      <c r="K33" s="37"/>
      <c r="L33" s="156">
        <v>0.2</v>
      </c>
      <c r="M33" s="157"/>
      <c r="N33" s="157"/>
      <c r="O33" s="157"/>
      <c r="P33" s="37"/>
      <c r="Q33" s="37"/>
      <c r="R33" s="37"/>
      <c r="S33" s="37"/>
      <c r="T33" s="40" t="s">
        <v>40</v>
      </c>
      <c r="U33" s="37"/>
      <c r="V33" s="37"/>
      <c r="W33" s="158">
        <f>ROUND(BB87+SUM(CF94),2)</f>
        <v>0</v>
      </c>
      <c r="X33" s="157"/>
      <c r="Y33" s="157"/>
      <c r="Z33" s="157"/>
      <c r="AA33" s="157"/>
      <c r="AB33" s="157"/>
      <c r="AC33" s="157"/>
      <c r="AD33" s="157"/>
      <c r="AE33" s="157"/>
      <c r="AF33" s="37"/>
      <c r="AG33" s="37"/>
      <c r="AH33" s="37"/>
      <c r="AI33" s="37"/>
      <c r="AJ33" s="37"/>
      <c r="AK33" s="158">
        <v>0</v>
      </c>
      <c r="AL33" s="157"/>
      <c r="AM33" s="157"/>
      <c r="AN33" s="157"/>
      <c r="AO33" s="157"/>
      <c r="AP33" s="37"/>
      <c r="AQ33" s="41"/>
    </row>
    <row r="34" spans="2:43" s="2" customFormat="1" ht="14.45" hidden="1" customHeight="1">
      <c r="B34" s="36"/>
      <c r="C34" s="37"/>
      <c r="D34" s="37"/>
      <c r="E34" s="37"/>
      <c r="F34" s="38" t="s">
        <v>43</v>
      </c>
      <c r="G34" s="37"/>
      <c r="H34" s="37"/>
      <c r="I34" s="37"/>
      <c r="J34" s="37"/>
      <c r="K34" s="37"/>
      <c r="L34" s="156">
        <v>0.2</v>
      </c>
      <c r="M34" s="157"/>
      <c r="N34" s="157"/>
      <c r="O34" s="157"/>
      <c r="P34" s="37"/>
      <c r="Q34" s="37"/>
      <c r="R34" s="37"/>
      <c r="S34" s="37"/>
      <c r="T34" s="40" t="s">
        <v>40</v>
      </c>
      <c r="U34" s="37"/>
      <c r="V34" s="37"/>
      <c r="W34" s="158">
        <f>ROUND(BC87+SUM(CG94),2)</f>
        <v>0</v>
      </c>
      <c r="X34" s="157"/>
      <c r="Y34" s="157"/>
      <c r="Z34" s="157"/>
      <c r="AA34" s="157"/>
      <c r="AB34" s="157"/>
      <c r="AC34" s="157"/>
      <c r="AD34" s="157"/>
      <c r="AE34" s="157"/>
      <c r="AF34" s="37"/>
      <c r="AG34" s="37"/>
      <c r="AH34" s="37"/>
      <c r="AI34" s="37"/>
      <c r="AJ34" s="37"/>
      <c r="AK34" s="158">
        <v>0</v>
      </c>
      <c r="AL34" s="157"/>
      <c r="AM34" s="157"/>
      <c r="AN34" s="157"/>
      <c r="AO34" s="157"/>
      <c r="AP34" s="37"/>
      <c r="AQ34" s="41"/>
    </row>
    <row r="35" spans="2:43" s="2" customFormat="1" ht="14.45" hidden="1" customHeight="1">
      <c r="B35" s="36"/>
      <c r="C35" s="37"/>
      <c r="D35" s="37"/>
      <c r="E35" s="37"/>
      <c r="F35" s="38" t="s">
        <v>44</v>
      </c>
      <c r="G35" s="37"/>
      <c r="H35" s="37"/>
      <c r="I35" s="37"/>
      <c r="J35" s="37"/>
      <c r="K35" s="37"/>
      <c r="L35" s="156">
        <v>0</v>
      </c>
      <c r="M35" s="157"/>
      <c r="N35" s="157"/>
      <c r="O35" s="157"/>
      <c r="P35" s="37"/>
      <c r="Q35" s="37"/>
      <c r="R35" s="37"/>
      <c r="S35" s="37"/>
      <c r="T35" s="40" t="s">
        <v>40</v>
      </c>
      <c r="U35" s="37"/>
      <c r="V35" s="37"/>
      <c r="W35" s="158">
        <f>ROUND(BD87+SUM(CH94),2)</f>
        <v>0</v>
      </c>
      <c r="X35" s="157"/>
      <c r="Y35" s="157"/>
      <c r="Z35" s="157"/>
      <c r="AA35" s="157"/>
      <c r="AB35" s="157"/>
      <c r="AC35" s="157"/>
      <c r="AD35" s="157"/>
      <c r="AE35" s="157"/>
      <c r="AF35" s="37"/>
      <c r="AG35" s="37"/>
      <c r="AH35" s="37"/>
      <c r="AI35" s="37"/>
      <c r="AJ35" s="37"/>
      <c r="AK35" s="158">
        <v>0</v>
      </c>
      <c r="AL35" s="157"/>
      <c r="AM35" s="157"/>
      <c r="AN35" s="157"/>
      <c r="AO35" s="157"/>
      <c r="AP35" s="37"/>
      <c r="AQ35" s="41"/>
    </row>
    <row r="36" spans="2:43" s="1" customFormat="1" ht="6.95" customHeight="1">
      <c r="B36" s="31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3"/>
    </row>
    <row r="37" spans="2:43" s="1" customFormat="1" ht="25.9" customHeight="1">
      <c r="B37" s="31"/>
      <c r="C37" s="42"/>
      <c r="D37" s="43" t="s">
        <v>45</v>
      </c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5" t="s">
        <v>46</v>
      </c>
      <c r="U37" s="44"/>
      <c r="V37" s="44"/>
      <c r="W37" s="44"/>
      <c r="X37" s="171" t="s">
        <v>47</v>
      </c>
      <c r="Y37" s="172"/>
      <c r="Z37" s="172"/>
      <c r="AA37" s="172"/>
      <c r="AB37" s="172"/>
      <c r="AC37" s="44"/>
      <c r="AD37" s="44"/>
      <c r="AE37" s="44"/>
      <c r="AF37" s="44"/>
      <c r="AG37" s="44"/>
      <c r="AH37" s="44"/>
      <c r="AI37" s="44"/>
      <c r="AJ37" s="44"/>
      <c r="AK37" s="173">
        <f>SUM(AK29:AK35)</f>
        <v>0</v>
      </c>
      <c r="AL37" s="172"/>
      <c r="AM37" s="172"/>
      <c r="AN37" s="172"/>
      <c r="AO37" s="174"/>
      <c r="AP37" s="42"/>
      <c r="AQ37" s="33"/>
    </row>
    <row r="38" spans="2:43" s="1" customFormat="1" ht="14.45" customHeight="1">
      <c r="B38" s="31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32"/>
      <c r="AP38" s="32"/>
      <c r="AQ38" s="33"/>
    </row>
    <row r="39" spans="2:43">
      <c r="B39" s="21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2"/>
    </row>
    <row r="40" spans="2:43">
      <c r="B40" s="21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2"/>
    </row>
    <row r="41" spans="2:43">
      <c r="B41" s="21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2"/>
    </row>
    <row r="42" spans="2:43">
      <c r="B42" s="21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2"/>
    </row>
    <row r="43" spans="2:43">
      <c r="B43" s="21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2"/>
    </row>
    <row r="44" spans="2:43">
      <c r="B44" s="21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2"/>
    </row>
    <row r="45" spans="2:43">
      <c r="B45" s="21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2"/>
    </row>
    <row r="46" spans="2:43">
      <c r="B46" s="21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24"/>
      <c r="AP46" s="24"/>
      <c r="AQ46" s="22"/>
    </row>
    <row r="47" spans="2:43">
      <c r="B47" s="21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2"/>
    </row>
    <row r="48" spans="2:43">
      <c r="B48" s="21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2"/>
    </row>
    <row r="49" spans="2:43" s="1" customFormat="1" ht="15">
      <c r="B49" s="31"/>
      <c r="C49" s="32"/>
      <c r="D49" s="46" t="s">
        <v>48</v>
      </c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8"/>
      <c r="AA49" s="32"/>
      <c r="AB49" s="32"/>
      <c r="AC49" s="46" t="s">
        <v>49</v>
      </c>
      <c r="AD49" s="47"/>
      <c r="AE49" s="47"/>
      <c r="AF49" s="47"/>
      <c r="AG49" s="47"/>
      <c r="AH49" s="47"/>
      <c r="AI49" s="47"/>
      <c r="AJ49" s="47"/>
      <c r="AK49" s="47"/>
      <c r="AL49" s="47"/>
      <c r="AM49" s="47"/>
      <c r="AN49" s="47"/>
      <c r="AO49" s="48"/>
      <c r="AP49" s="32"/>
      <c r="AQ49" s="33"/>
    </row>
    <row r="50" spans="2:43">
      <c r="B50" s="21"/>
      <c r="C50" s="24"/>
      <c r="D50" s="49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50"/>
      <c r="AA50" s="24"/>
      <c r="AB50" s="24"/>
      <c r="AC50" s="49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50"/>
      <c r="AP50" s="24"/>
      <c r="AQ50" s="22"/>
    </row>
    <row r="51" spans="2:43">
      <c r="B51" s="21"/>
      <c r="C51" s="24"/>
      <c r="D51" s="49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50"/>
      <c r="AA51" s="24"/>
      <c r="AB51" s="24"/>
      <c r="AC51" s="49"/>
      <c r="AD51" s="24"/>
      <c r="AE51" s="24"/>
      <c r="AF51" s="24"/>
      <c r="AG51" s="24"/>
      <c r="AH51" s="24"/>
      <c r="AI51" s="24"/>
      <c r="AJ51" s="24"/>
      <c r="AK51" s="24"/>
      <c r="AL51" s="24"/>
      <c r="AM51" s="24"/>
      <c r="AN51" s="24"/>
      <c r="AO51" s="50"/>
      <c r="AP51" s="24"/>
      <c r="AQ51" s="22"/>
    </row>
    <row r="52" spans="2:43">
      <c r="B52" s="21"/>
      <c r="C52" s="24"/>
      <c r="D52" s="49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50"/>
      <c r="AA52" s="24"/>
      <c r="AB52" s="24"/>
      <c r="AC52" s="49"/>
      <c r="AD52" s="24"/>
      <c r="AE52" s="24"/>
      <c r="AF52" s="24"/>
      <c r="AG52" s="24"/>
      <c r="AH52" s="24"/>
      <c r="AI52" s="24"/>
      <c r="AJ52" s="24"/>
      <c r="AK52" s="24"/>
      <c r="AL52" s="24"/>
      <c r="AM52" s="24"/>
      <c r="AN52" s="24"/>
      <c r="AO52" s="50"/>
      <c r="AP52" s="24"/>
      <c r="AQ52" s="22"/>
    </row>
    <row r="53" spans="2:43">
      <c r="B53" s="21"/>
      <c r="C53" s="24"/>
      <c r="D53" s="49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50"/>
      <c r="AA53" s="24"/>
      <c r="AB53" s="24"/>
      <c r="AC53" s="49"/>
      <c r="AD53" s="24"/>
      <c r="AE53" s="24"/>
      <c r="AF53" s="24"/>
      <c r="AG53" s="24"/>
      <c r="AH53" s="24"/>
      <c r="AI53" s="24"/>
      <c r="AJ53" s="24"/>
      <c r="AK53" s="24"/>
      <c r="AL53" s="24"/>
      <c r="AM53" s="24"/>
      <c r="AN53" s="24"/>
      <c r="AO53" s="50"/>
      <c r="AP53" s="24"/>
      <c r="AQ53" s="22"/>
    </row>
    <row r="54" spans="2:43">
      <c r="B54" s="21"/>
      <c r="C54" s="24"/>
      <c r="D54" s="49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50"/>
      <c r="AA54" s="24"/>
      <c r="AB54" s="24"/>
      <c r="AC54" s="49"/>
      <c r="AD54" s="24"/>
      <c r="AE54" s="24"/>
      <c r="AF54" s="24"/>
      <c r="AG54" s="24"/>
      <c r="AH54" s="24"/>
      <c r="AI54" s="24"/>
      <c r="AJ54" s="24"/>
      <c r="AK54" s="24"/>
      <c r="AL54" s="24"/>
      <c r="AM54" s="24"/>
      <c r="AN54" s="24"/>
      <c r="AO54" s="50"/>
      <c r="AP54" s="24"/>
      <c r="AQ54" s="22"/>
    </row>
    <row r="55" spans="2:43">
      <c r="B55" s="21"/>
      <c r="C55" s="24"/>
      <c r="D55" s="49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50"/>
      <c r="AA55" s="24"/>
      <c r="AB55" s="24"/>
      <c r="AC55" s="49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50"/>
      <c r="AP55" s="24"/>
      <c r="AQ55" s="22"/>
    </row>
    <row r="56" spans="2:43">
      <c r="B56" s="21"/>
      <c r="C56" s="24"/>
      <c r="D56" s="49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50"/>
      <c r="AA56" s="24"/>
      <c r="AB56" s="24"/>
      <c r="AC56" s="49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50"/>
      <c r="AP56" s="24"/>
      <c r="AQ56" s="22"/>
    </row>
    <row r="57" spans="2:43">
      <c r="B57" s="21"/>
      <c r="C57" s="24"/>
      <c r="D57" s="49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50"/>
      <c r="AA57" s="24"/>
      <c r="AB57" s="24"/>
      <c r="AC57" s="49"/>
      <c r="AD57" s="24"/>
      <c r="AE57" s="24"/>
      <c r="AF57" s="24"/>
      <c r="AG57" s="24"/>
      <c r="AH57" s="24"/>
      <c r="AI57" s="24"/>
      <c r="AJ57" s="24"/>
      <c r="AK57" s="24"/>
      <c r="AL57" s="24"/>
      <c r="AM57" s="24"/>
      <c r="AN57" s="24"/>
      <c r="AO57" s="50"/>
      <c r="AP57" s="24"/>
      <c r="AQ57" s="22"/>
    </row>
    <row r="58" spans="2:43" s="1" customFormat="1" ht="15">
      <c r="B58" s="31"/>
      <c r="C58" s="32"/>
      <c r="D58" s="51" t="s">
        <v>50</v>
      </c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3" t="s">
        <v>51</v>
      </c>
      <c r="S58" s="52"/>
      <c r="T58" s="52"/>
      <c r="U58" s="52"/>
      <c r="V58" s="52"/>
      <c r="W58" s="52"/>
      <c r="X58" s="52"/>
      <c r="Y58" s="52"/>
      <c r="Z58" s="54"/>
      <c r="AA58" s="32"/>
      <c r="AB58" s="32"/>
      <c r="AC58" s="51" t="s">
        <v>50</v>
      </c>
      <c r="AD58" s="52"/>
      <c r="AE58" s="52"/>
      <c r="AF58" s="52"/>
      <c r="AG58" s="52"/>
      <c r="AH58" s="52"/>
      <c r="AI58" s="52"/>
      <c r="AJ58" s="52"/>
      <c r="AK58" s="52"/>
      <c r="AL58" s="52"/>
      <c r="AM58" s="53" t="s">
        <v>51</v>
      </c>
      <c r="AN58" s="52"/>
      <c r="AO58" s="54"/>
      <c r="AP58" s="32"/>
      <c r="AQ58" s="33"/>
    </row>
    <row r="59" spans="2:43">
      <c r="B59" s="21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24"/>
      <c r="AH59" s="24"/>
      <c r="AI59" s="24"/>
      <c r="AJ59" s="24"/>
      <c r="AK59" s="24"/>
      <c r="AL59" s="24"/>
      <c r="AM59" s="24"/>
      <c r="AN59" s="24"/>
      <c r="AO59" s="24"/>
      <c r="AP59" s="24"/>
      <c r="AQ59" s="22"/>
    </row>
    <row r="60" spans="2:43" s="1" customFormat="1" ht="15">
      <c r="B60" s="31"/>
      <c r="C60" s="32"/>
      <c r="D60" s="46" t="s">
        <v>52</v>
      </c>
      <c r="E60" s="47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47"/>
      <c r="V60" s="47"/>
      <c r="W60" s="47"/>
      <c r="X60" s="47"/>
      <c r="Y60" s="47"/>
      <c r="Z60" s="48"/>
      <c r="AA60" s="32"/>
      <c r="AB60" s="32"/>
      <c r="AC60" s="46" t="s">
        <v>53</v>
      </c>
      <c r="AD60" s="47"/>
      <c r="AE60" s="47"/>
      <c r="AF60" s="47"/>
      <c r="AG60" s="47"/>
      <c r="AH60" s="47"/>
      <c r="AI60" s="47"/>
      <c r="AJ60" s="47"/>
      <c r="AK60" s="47"/>
      <c r="AL60" s="47"/>
      <c r="AM60" s="47"/>
      <c r="AN60" s="47"/>
      <c r="AO60" s="48"/>
      <c r="AP60" s="32"/>
      <c r="AQ60" s="33"/>
    </row>
    <row r="61" spans="2:43">
      <c r="B61" s="21"/>
      <c r="C61" s="24"/>
      <c r="D61" s="49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50"/>
      <c r="AA61" s="24"/>
      <c r="AB61" s="24"/>
      <c r="AC61" s="49"/>
      <c r="AD61" s="24"/>
      <c r="AE61" s="24"/>
      <c r="AF61" s="24"/>
      <c r="AG61" s="24"/>
      <c r="AH61" s="24"/>
      <c r="AI61" s="24"/>
      <c r="AJ61" s="24"/>
      <c r="AK61" s="24"/>
      <c r="AL61" s="24"/>
      <c r="AM61" s="24"/>
      <c r="AN61" s="24"/>
      <c r="AO61" s="50"/>
      <c r="AP61" s="24"/>
      <c r="AQ61" s="22"/>
    </row>
    <row r="62" spans="2:43">
      <c r="B62" s="21"/>
      <c r="C62" s="24"/>
      <c r="D62" s="49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50"/>
      <c r="AA62" s="24"/>
      <c r="AB62" s="24"/>
      <c r="AC62" s="49"/>
      <c r="AD62" s="24"/>
      <c r="AE62" s="24"/>
      <c r="AF62" s="24"/>
      <c r="AG62" s="24"/>
      <c r="AH62" s="24"/>
      <c r="AI62" s="24"/>
      <c r="AJ62" s="24"/>
      <c r="AK62" s="24"/>
      <c r="AL62" s="24"/>
      <c r="AM62" s="24"/>
      <c r="AN62" s="24"/>
      <c r="AO62" s="50"/>
      <c r="AP62" s="24"/>
      <c r="AQ62" s="22"/>
    </row>
    <row r="63" spans="2:43">
      <c r="B63" s="21"/>
      <c r="C63" s="24"/>
      <c r="D63" s="49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50"/>
      <c r="AA63" s="24"/>
      <c r="AB63" s="24"/>
      <c r="AC63" s="49"/>
      <c r="AD63" s="24"/>
      <c r="AE63" s="24"/>
      <c r="AF63" s="24"/>
      <c r="AG63" s="24"/>
      <c r="AH63" s="24"/>
      <c r="AI63" s="24"/>
      <c r="AJ63" s="24"/>
      <c r="AK63" s="24"/>
      <c r="AL63" s="24"/>
      <c r="AM63" s="24"/>
      <c r="AN63" s="24"/>
      <c r="AO63" s="50"/>
      <c r="AP63" s="24"/>
      <c r="AQ63" s="22"/>
    </row>
    <row r="64" spans="2:43">
      <c r="B64" s="21"/>
      <c r="C64" s="24"/>
      <c r="D64" s="49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50"/>
      <c r="AA64" s="24"/>
      <c r="AB64" s="24"/>
      <c r="AC64" s="49"/>
      <c r="AD64" s="24"/>
      <c r="AE64" s="24"/>
      <c r="AF64" s="24"/>
      <c r="AG64" s="24"/>
      <c r="AH64" s="24"/>
      <c r="AI64" s="24"/>
      <c r="AJ64" s="24"/>
      <c r="AK64" s="24"/>
      <c r="AL64" s="24"/>
      <c r="AM64" s="24"/>
      <c r="AN64" s="24"/>
      <c r="AO64" s="50"/>
      <c r="AP64" s="24"/>
      <c r="AQ64" s="22"/>
    </row>
    <row r="65" spans="2:43">
      <c r="B65" s="21"/>
      <c r="C65" s="24"/>
      <c r="D65" s="49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50"/>
      <c r="AA65" s="24"/>
      <c r="AB65" s="24"/>
      <c r="AC65" s="49"/>
      <c r="AD65" s="24"/>
      <c r="AE65" s="24"/>
      <c r="AF65" s="24"/>
      <c r="AG65" s="24"/>
      <c r="AH65" s="24"/>
      <c r="AI65" s="24"/>
      <c r="AJ65" s="24"/>
      <c r="AK65" s="24"/>
      <c r="AL65" s="24"/>
      <c r="AM65" s="24"/>
      <c r="AN65" s="24"/>
      <c r="AO65" s="50"/>
      <c r="AP65" s="24"/>
      <c r="AQ65" s="22"/>
    </row>
    <row r="66" spans="2:43">
      <c r="B66" s="21"/>
      <c r="C66" s="24"/>
      <c r="D66" s="49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50"/>
      <c r="AA66" s="24"/>
      <c r="AB66" s="24"/>
      <c r="AC66" s="49"/>
      <c r="AD66" s="24"/>
      <c r="AE66" s="24"/>
      <c r="AF66" s="24"/>
      <c r="AG66" s="24"/>
      <c r="AH66" s="24"/>
      <c r="AI66" s="24"/>
      <c r="AJ66" s="24"/>
      <c r="AK66" s="24"/>
      <c r="AL66" s="24"/>
      <c r="AM66" s="24"/>
      <c r="AN66" s="24"/>
      <c r="AO66" s="50"/>
      <c r="AP66" s="24"/>
      <c r="AQ66" s="22"/>
    </row>
    <row r="67" spans="2:43">
      <c r="B67" s="21"/>
      <c r="C67" s="24"/>
      <c r="D67" s="49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50"/>
      <c r="AA67" s="24"/>
      <c r="AB67" s="24"/>
      <c r="AC67" s="49"/>
      <c r="AD67" s="24"/>
      <c r="AE67" s="24"/>
      <c r="AF67" s="24"/>
      <c r="AG67" s="24"/>
      <c r="AH67" s="24"/>
      <c r="AI67" s="24"/>
      <c r="AJ67" s="24"/>
      <c r="AK67" s="24"/>
      <c r="AL67" s="24"/>
      <c r="AM67" s="24"/>
      <c r="AN67" s="24"/>
      <c r="AO67" s="50"/>
      <c r="AP67" s="24"/>
      <c r="AQ67" s="22"/>
    </row>
    <row r="68" spans="2:43">
      <c r="B68" s="21"/>
      <c r="C68" s="24"/>
      <c r="D68" s="49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50"/>
      <c r="AA68" s="24"/>
      <c r="AB68" s="24"/>
      <c r="AC68" s="49"/>
      <c r="AD68" s="24"/>
      <c r="AE68" s="24"/>
      <c r="AF68" s="24"/>
      <c r="AG68" s="24"/>
      <c r="AH68" s="24"/>
      <c r="AI68" s="24"/>
      <c r="AJ68" s="24"/>
      <c r="AK68" s="24"/>
      <c r="AL68" s="24"/>
      <c r="AM68" s="24"/>
      <c r="AN68" s="24"/>
      <c r="AO68" s="50"/>
      <c r="AP68" s="24"/>
      <c r="AQ68" s="22"/>
    </row>
    <row r="69" spans="2:43" s="1" customFormat="1" ht="15">
      <c r="B69" s="31"/>
      <c r="C69" s="32"/>
      <c r="D69" s="51" t="s">
        <v>50</v>
      </c>
      <c r="E69" s="52"/>
      <c r="F69" s="52"/>
      <c r="G69" s="52"/>
      <c r="H69" s="52"/>
      <c r="I69" s="52"/>
      <c r="J69" s="52"/>
      <c r="K69" s="52"/>
      <c r="L69" s="52"/>
      <c r="M69" s="52"/>
      <c r="N69" s="52"/>
      <c r="O69" s="52"/>
      <c r="P69" s="52"/>
      <c r="Q69" s="52"/>
      <c r="R69" s="53" t="s">
        <v>51</v>
      </c>
      <c r="S69" s="52"/>
      <c r="T69" s="52"/>
      <c r="U69" s="52"/>
      <c r="V69" s="52"/>
      <c r="W69" s="52"/>
      <c r="X69" s="52"/>
      <c r="Y69" s="52"/>
      <c r="Z69" s="54"/>
      <c r="AA69" s="32"/>
      <c r="AB69" s="32"/>
      <c r="AC69" s="51" t="s">
        <v>50</v>
      </c>
      <c r="AD69" s="52"/>
      <c r="AE69" s="52"/>
      <c r="AF69" s="52"/>
      <c r="AG69" s="52"/>
      <c r="AH69" s="52"/>
      <c r="AI69" s="52"/>
      <c r="AJ69" s="52"/>
      <c r="AK69" s="52"/>
      <c r="AL69" s="52"/>
      <c r="AM69" s="53" t="s">
        <v>51</v>
      </c>
      <c r="AN69" s="52"/>
      <c r="AO69" s="54"/>
      <c r="AP69" s="32"/>
      <c r="AQ69" s="33"/>
    </row>
    <row r="70" spans="2:43" s="1" customFormat="1" ht="6.95" customHeight="1">
      <c r="B70" s="31"/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32"/>
      <c r="AE70" s="32"/>
      <c r="AF70" s="32"/>
      <c r="AG70" s="32"/>
      <c r="AH70" s="32"/>
      <c r="AI70" s="32"/>
      <c r="AJ70" s="32"/>
      <c r="AK70" s="32"/>
      <c r="AL70" s="32"/>
      <c r="AM70" s="32"/>
      <c r="AN70" s="32"/>
      <c r="AO70" s="32"/>
      <c r="AP70" s="32"/>
      <c r="AQ70" s="33"/>
    </row>
    <row r="71" spans="2:43" s="1" customFormat="1" ht="6.95" customHeight="1">
      <c r="B71" s="55"/>
      <c r="C71" s="56"/>
      <c r="D71" s="56"/>
      <c r="E71" s="56"/>
      <c r="F71" s="56"/>
      <c r="G71" s="56"/>
      <c r="H71" s="56"/>
      <c r="I71" s="56"/>
      <c r="J71" s="56"/>
      <c r="K71" s="56"/>
      <c r="L71" s="56"/>
      <c r="M71" s="56"/>
      <c r="N71" s="56"/>
      <c r="O71" s="56"/>
      <c r="P71" s="56"/>
      <c r="Q71" s="56"/>
      <c r="R71" s="56"/>
      <c r="S71" s="56"/>
      <c r="T71" s="56"/>
      <c r="U71" s="56"/>
      <c r="V71" s="56"/>
      <c r="W71" s="56"/>
      <c r="X71" s="56"/>
      <c r="Y71" s="56"/>
      <c r="Z71" s="56"/>
      <c r="AA71" s="56"/>
      <c r="AB71" s="56"/>
      <c r="AC71" s="56"/>
      <c r="AD71" s="56"/>
      <c r="AE71" s="56"/>
      <c r="AF71" s="56"/>
      <c r="AG71" s="56"/>
      <c r="AH71" s="56"/>
      <c r="AI71" s="56"/>
      <c r="AJ71" s="56"/>
      <c r="AK71" s="56"/>
      <c r="AL71" s="56"/>
      <c r="AM71" s="56"/>
      <c r="AN71" s="56"/>
      <c r="AO71" s="56"/>
      <c r="AP71" s="56"/>
      <c r="AQ71" s="57"/>
    </row>
    <row r="75" spans="2:43" s="1" customFormat="1" ht="6.95" customHeight="1">
      <c r="B75" s="58"/>
      <c r="C75" s="59"/>
      <c r="D75" s="59"/>
      <c r="E75" s="59"/>
      <c r="F75" s="59"/>
      <c r="G75" s="59"/>
      <c r="H75" s="59"/>
      <c r="I75" s="59"/>
      <c r="J75" s="59"/>
      <c r="K75" s="59"/>
      <c r="L75" s="59"/>
      <c r="M75" s="59"/>
      <c r="N75" s="59"/>
      <c r="O75" s="59"/>
      <c r="P75" s="59"/>
      <c r="Q75" s="59"/>
      <c r="R75" s="59"/>
      <c r="S75" s="59"/>
      <c r="T75" s="59"/>
      <c r="U75" s="59"/>
      <c r="V75" s="59"/>
      <c r="W75" s="59"/>
      <c r="X75" s="59"/>
      <c r="Y75" s="59"/>
      <c r="Z75" s="59"/>
      <c r="AA75" s="59"/>
      <c r="AB75" s="59"/>
      <c r="AC75" s="59"/>
      <c r="AD75" s="59"/>
      <c r="AE75" s="59"/>
      <c r="AF75" s="59"/>
      <c r="AG75" s="59"/>
      <c r="AH75" s="59"/>
      <c r="AI75" s="59"/>
      <c r="AJ75" s="59"/>
      <c r="AK75" s="59"/>
      <c r="AL75" s="59"/>
      <c r="AM75" s="59"/>
      <c r="AN75" s="59"/>
      <c r="AO75" s="59"/>
      <c r="AP75" s="59"/>
      <c r="AQ75" s="60"/>
    </row>
    <row r="76" spans="2:43" s="1" customFormat="1" ht="36.950000000000003" customHeight="1">
      <c r="B76" s="31"/>
      <c r="C76" s="161" t="s">
        <v>54</v>
      </c>
      <c r="D76" s="162"/>
      <c r="E76" s="162"/>
      <c r="F76" s="162"/>
      <c r="G76" s="162"/>
      <c r="H76" s="162"/>
      <c r="I76" s="162"/>
      <c r="J76" s="162"/>
      <c r="K76" s="162"/>
      <c r="L76" s="162"/>
      <c r="M76" s="162"/>
      <c r="N76" s="162"/>
      <c r="O76" s="162"/>
      <c r="P76" s="162"/>
      <c r="Q76" s="162"/>
      <c r="R76" s="162"/>
      <c r="S76" s="162"/>
      <c r="T76" s="162"/>
      <c r="U76" s="162"/>
      <c r="V76" s="162"/>
      <c r="W76" s="162"/>
      <c r="X76" s="162"/>
      <c r="Y76" s="162"/>
      <c r="Z76" s="162"/>
      <c r="AA76" s="162"/>
      <c r="AB76" s="162"/>
      <c r="AC76" s="162"/>
      <c r="AD76" s="162"/>
      <c r="AE76" s="162"/>
      <c r="AF76" s="162"/>
      <c r="AG76" s="162"/>
      <c r="AH76" s="162"/>
      <c r="AI76" s="162"/>
      <c r="AJ76" s="162"/>
      <c r="AK76" s="162"/>
      <c r="AL76" s="162"/>
      <c r="AM76" s="162"/>
      <c r="AN76" s="162"/>
      <c r="AO76" s="162"/>
      <c r="AP76" s="162"/>
      <c r="AQ76" s="33"/>
    </row>
    <row r="77" spans="2:43" s="3" customFormat="1" ht="14.45" customHeight="1">
      <c r="B77" s="61"/>
      <c r="C77" s="28" t="s">
        <v>14</v>
      </c>
      <c r="D77" s="62"/>
      <c r="E77" s="62"/>
      <c r="F77" s="62"/>
      <c r="G77" s="62"/>
      <c r="H77" s="62"/>
      <c r="I77" s="62"/>
      <c r="J77" s="62"/>
      <c r="K77" s="62"/>
      <c r="L77" s="62" t="str">
        <f>K5</f>
        <v>201822</v>
      </c>
      <c r="M77" s="62"/>
      <c r="N77" s="62"/>
      <c r="O77" s="62"/>
      <c r="P77" s="62"/>
      <c r="Q77" s="62"/>
      <c r="R77" s="62"/>
      <c r="S77" s="62"/>
      <c r="T77" s="62"/>
      <c r="U77" s="62"/>
      <c r="V77" s="62"/>
      <c r="W77" s="62"/>
      <c r="X77" s="62"/>
      <c r="Y77" s="62"/>
      <c r="Z77" s="62"/>
      <c r="AA77" s="62"/>
      <c r="AB77" s="62"/>
      <c r="AC77" s="62"/>
      <c r="AD77" s="62"/>
      <c r="AE77" s="62"/>
      <c r="AF77" s="62"/>
      <c r="AG77" s="62"/>
      <c r="AH77" s="62"/>
      <c r="AI77" s="62"/>
      <c r="AJ77" s="62"/>
      <c r="AK77" s="62"/>
      <c r="AL77" s="62"/>
      <c r="AM77" s="62"/>
      <c r="AN77" s="62"/>
      <c r="AO77" s="62"/>
      <c r="AP77" s="62"/>
      <c r="AQ77" s="63"/>
    </row>
    <row r="78" spans="2:43" s="4" customFormat="1" ht="36.950000000000003" customHeight="1">
      <c r="B78" s="64"/>
      <c r="C78" s="65" t="s">
        <v>16</v>
      </c>
      <c r="D78" s="66"/>
      <c r="E78" s="66"/>
      <c r="F78" s="66"/>
      <c r="G78" s="66"/>
      <c r="H78" s="66"/>
      <c r="I78" s="66"/>
      <c r="J78" s="66"/>
      <c r="K78" s="66"/>
      <c r="L78" s="175" t="str">
        <f>K6</f>
        <v>Zníženie energetickej náročnosti výrobnej haly</v>
      </c>
      <c r="M78" s="176"/>
      <c r="N78" s="176"/>
      <c r="O78" s="176"/>
      <c r="P78" s="176"/>
      <c r="Q78" s="176"/>
      <c r="R78" s="176"/>
      <c r="S78" s="176"/>
      <c r="T78" s="176"/>
      <c r="U78" s="176"/>
      <c r="V78" s="176"/>
      <c r="W78" s="176"/>
      <c r="X78" s="176"/>
      <c r="Y78" s="176"/>
      <c r="Z78" s="176"/>
      <c r="AA78" s="176"/>
      <c r="AB78" s="176"/>
      <c r="AC78" s="176"/>
      <c r="AD78" s="176"/>
      <c r="AE78" s="176"/>
      <c r="AF78" s="176"/>
      <c r="AG78" s="176"/>
      <c r="AH78" s="176"/>
      <c r="AI78" s="176"/>
      <c r="AJ78" s="176"/>
      <c r="AK78" s="176"/>
      <c r="AL78" s="176"/>
      <c r="AM78" s="176"/>
      <c r="AN78" s="176"/>
      <c r="AO78" s="176"/>
      <c r="AP78" s="66"/>
      <c r="AQ78" s="67"/>
    </row>
    <row r="79" spans="2:43" s="1" customFormat="1" ht="6.95" customHeight="1">
      <c r="B79" s="31"/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2"/>
      <c r="Y79" s="32"/>
      <c r="Z79" s="32"/>
      <c r="AA79" s="32"/>
      <c r="AB79" s="32"/>
      <c r="AC79" s="32"/>
      <c r="AD79" s="32"/>
      <c r="AE79" s="32"/>
      <c r="AF79" s="32"/>
      <c r="AG79" s="32"/>
      <c r="AH79" s="32"/>
      <c r="AI79" s="32"/>
      <c r="AJ79" s="32"/>
      <c r="AK79" s="32"/>
      <c r="AL79" s="32"/>
      <c r="AM79" s="32"/>
      <c r="AN79" s="32"/>
      <c r="AO79" s="32"/>
      <c r="AP79" s="32"/>
      <c r="AQ79" s="33"/>
    </row>
    <row r="80" spans="2:43" s="1" customFormat="1" ht="15">
      <c r="B80" s="31"/>
      <c r="C80" s="28" t="s">
        <v>20</v>
      </c>
      <c r="D80" s="32"/>
      <c r="E80" s="32"/>
      <c r="F80" s="32"/>
      <c r="G80" s="32"/>
      <c r="H80" s="32"/>
      <c r="I80" s="32"/>
      <c r="J80" s="32"/>
      <c r="K80" s="32"/>
      <c r="L80" s="68" t="str">
        <f>IF(K8="","",K8)</f>
        <v>KN-C 2026/8 Sabinov</v>
      </c>
      <c r="M80" s="32"/>
      <c r="N80" s="32"/>
      <c r="O80" s="32"/>
      <c r="P80" s="32"/>
      <c r="Q80" s="32"/>
      <c r="R80" s="32"/>
      <c r="S80" s="32"/>
      <c r="T80" s="32"/>
      <c r="U80" s="32"/>
      <c r="V80" s="32"/>
      <c r="W80" s="32"/>
      <c r="X80" s="32"/>
      <c r="Y80" s="32"/>
      <c r="Z80" s="32"/>
      <c r="AA80" s="32"/>
      <c r="AB80" s="32"/>
      <c r="AC80" s="32"/>
      <c r="AD80" s="32"/>
      <c r="AE80" s="32"/>
      <c r="AF80" s="32"/>
      <c r="AG80" s="32"/>
      <c r="AH80" s="32"/>
      <c r="AI80" s="28" t="s">
        <v>22</v>
      </c>
      <c r="AJ80" s="32"/>
      <c r="AK80" s="32"/>
      <c r="AL80" s="32"/>
      <c r="AM80" s="69"/>
      <c r="AN80" s="155">
        <v>43755</v>
      </c>
      <c r="AO80" s="32"/>
      <c r="AP80" s="32"/>
      <c r="AQ80" s="33"/>
    </row>
    <row r="81" spans="1:76" s="1" customFormat="1" ht="6.95" customHeight="1">
      <c r="B81" s="31"/>
      <c r="C81" s="32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  <c r="AF81" s="32"/>
      <c r="AG81" s="32"/>
      <c r="AH81" s="32"/>
      <c r="AI81" s="32"/>
      <c r="AJ81" s="32"/>
      <c r="AK81" s="32"/>
      <c r="AL81" s="32"/>
      <c r="AM81" s="32"/>
      <c r="AN81" s="32"/>
      <c r="AO81" s="32"/>
      <c r="AP81" s="32"/>
      <c r="AQ81" s="33"/>
    </row>
    <row r="82" spans="1:76" s="1" customFormat="1" ht="15">
      <c r="B82" s="31"/>
      <c r="C82" s="28" t="s">
        <v>23</v>
      </c>
      <c r="D82" s="32"/>
      <c r="E82" s="32"/>
      <c r="F82" s="32"/>
      <c r="G82" s="32"/>
      <c r="H82" s="32"/>
      <c r="I82" s="32"/>
      <c r="J82" s="32"/>
      <c r="K82" s="32"/>
      <c r="L82" s="62" t="str">
        <f>IF(E11= "","",E11)</f>
        <v>UNISTROJ s.r.o,ul. Hollého 51, Sabinov</v>
      </c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  <c r="AF82" s="32"/>
      <c r="AG82" s="32"/>
      <c r="AH82" s="32"/>
      <c r="AI82" s="28" t="s">
        <v>29</v>
      </c>
      <c r="AJ82" s="32"/>
      <c r="AK82" s="32"/>
      <c r="AL82" s="32"/>
      <c r="AM82" s="177" t="str">
        <f>IF(E17="","",E17)</f>
        <v>Ing. Marek Feling, Ing.Ján Nebus</v>
      </c>
      <c r="AN82" s="177"/>
      <c r="AO82" s="177"/>
      <c r="AP82" s="177"/>
      <c r="AQ82" s="33"/>
      <c r="AS82" s="186" t="s">
        <v>55</v>
      </c>
      <c r="AT82" s="187"/>
      <c r="AU82" s="47"/>
      <c r="AV82" s="47"/>
      <c r="AW82" s="47"/>
      <c r="AX82" s="47"/>
      <c r="AY82" s="47"/>
      <c r="AZ82" s="47"/>
      <c r="BA82" s="47"/>
      <c r="BB82" s="47"/>
      <c r="BC82" s="47"/>
      <c r="BD82" s="48"/>
    </row>
    <row r="83" spans="1:76" s="1" customFormat="1" ht="15">
      <c r="B83" s="31"/>
      <c r="C83" s="28" t="s">
        <v>27</v>
      </c>
      <c r="D83" s="32"/>
      <c r="E83" s="32"/>
      <c r="F83" s="32"/>
      <c r="G83" s="32"/>
      <c r="H83" s="32"/>
      <c r="I83" s="32"/>
      <c r="J83" s="32"/>
      <c r="K83" s="32"/>
      <c r="L83" s="62" t="str">
        <f>IF(E14="","",E14)</f>
        <v xml:space="preserve"> </v>
      </c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  <c r="AF83" s="32"/>
      <c r="AG83" s="32"/>
      <c r="AH83" s="32"/>
      <c r="AI83" s="28" t="s">
        <v>32</v>
      </c>
      <c r="AJ83" s="32"/>
      <c r="AK83" s="32"/>
      <c r="AL83" s="32"/>
      <c r="AM83" s="177" t="str">
        <f>IF(E20="","",E20)</f>
        <v>Anna Hricová</v>
      </c>
      <c r="AN83" s="177"/>
      <c r="AO83" s="177"/>
      <c r="AP83" s="177"/>
      <c r="AQ83" s="33"/>
      <c r="AS83" s="188"/>
      <c r="AT83" s="189"/>
      <c r="AU83" s="32"/>
      <c r="AV83" s="32"/>
      <c r="AW83" s="32"/>
      <c r="AX83" s="32"/>
      <c r="AY83" s="32"/>
      <c r="AZ83" s="32"/>
      <c r="BA83" s="32"/>
      <c r="BB83" s="32"/>
      <c r="BC83" s="32"/>
      <c r="BD83" s="70"/>
    </row>
    <row r="84" spans="1:76" s="1" customFormat="1" ht="10.9" customHeight="1">
      <c r="B84" s="31"/>
      <c r="C84" s="32"/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  <c r="AF84" s="32"/>
      <c r="AG84" s="32"/>
      <c r="AH84" s="32"/>
      <c r="AI84" s="32"/>
      <c r="AJ84" s="32"/>
      <c r="AK84" s="32"/>
      <c r="AL84" s="32"/>
      <c r="AM84" s="32"/>
      <c r="AN84" s="32"/>
      <c r="AO84" s="32"/>
      <c r="AP84" s="32"/>
      <c r="AQ84" s="33"/>
      <c r="AS84" s="188"/>
      <c r="AT84" s="189"/>
      <c r="AU84" s="32"/>
      <c r="AV84" s="32"/>
      <c r="AW84" s="32"/>
      <c r="AX84" s="32"/>
      <c r="AY84" s="32"/>
      <c r="AZ84" s="32"/>
      <c r="BA84" s="32"/>
      <c r="BB84" s="32"/>
      <c r="BC84" s="32"/>
      <c r="BD84" s="70"/>
    </row>
    <row r="85" spans="1:76" s="1" customFormat="1" ht="29.25" customHeight="1">
      <c r="B85" s="31"/>
      <c r="C85" s="167" t="s">
        <v>56</v>
      </c>
      <c r="D85" s="168"/>
      <c r="E85" s="168"/>
      <c r="F85" s="168"/>
      <c r="G85" s="168"/>
      <c r="H85" s="71"/>
      <c r="I85" s="169" t="s">
        <v>57</v>
      </c>
      <c r="J85" s="168"/>
      <c r="K85" s="168"/>
      <c r="L85" s="168"/>
      <c r="M85" s="168"/>
      <c r="N85" s="168"/>
      <c r="O85" s="168"/>
      <c r="P85" s="168"/>
      <c r="Q85" s="168"/>
      <c r="R85" s="168"/>
      <c r="S85" s="168"/>
      <c r="T85" s="168"/>
      <c r="U85" s="168"/>
      <c r="V85" s="168"/>
      <c r="W85" s="168"/>
      <c r="X85" s="168"/>
      <c r="Y85" s="168"/>
      <c r="Z85" s="168"/>
      <c r="AA85" s="168"/>
      <c r="AB85" s="168"/>
      <c r="AC85" s="168"/>
      <c r="AD85" s="168"/>
      <c r="AE85" s="168"/>
      <c r="AF85" s="168"/>
      <c r="AG85" s="169" t="s">
        <v>58</v>
      </c>
      <c r="AH85" s="168"/>
      <c r="AI85" s="168"/>
      <c r="AJ85" s="168"/>
      <c r="AK85" s="168"/>
      <c r="AL85" s="168"/>
      <c r="AM85" s="168"/>
      <c r="AN85" s="169" t="s">
        <v>59</v>
      </c>
      <c r="AO85" s="168"/>
      <c r="AP85" s="170"/>
      <c r="AQ85" s="33"/>
      <c r="AS85" s="72" t="s">
        <v>60</v>
      </c>
      <c r="AT85" s="73" t="s">
        <v>61</v>
      </c>
      <c r="AU85" s="73" t="s">
        <v>62</v>
      </c>
      <c r="AV85" s="73" t="s">
        <v>63</v>
      </c>
      <c r="AW85" s="73" t="s">
        <v>64</v>
      </c>
      <c r="AX85" s="73" t="s">
        <v>65</v>
      </c>
      <c r="AY85" s="73" t="s">
        <v>66</v>
      </c>
      <c r="AZ85" s="73" t="s">
        <v>67</v>
      </c>
      <c r="BA85" s="73" t="s">
        <v>68</v>
      </c>
      <c r="BB85" s="73" t="s">
        <v>69</v>
      </c>
      <c r="BC85" s="73" t="s">
        <v>70</v>
      </c>
      <c r="BD85" s="74" t="s">
        <v>71</v>
      </c>
    </row>
    <row r="86" spans="1:76" s="1" customFormat="1" ht="10.9" customHeight="1">
      <c r="B86" s="31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  <c r="AF86" s="32"/>
      <c r="AG86" s="32"/>
      <c r="AH86" s="32"/>
      <c r="AI86" s="32"/>
      <c r="AJ86" s="32"/>
      <c r="AK86" s="32"/>
      <c r="AL86" s="32"/>
      <c r="AM86" s="32"/>
      <c r="AN86" s="32"/>
      <c r="AO86" s="32"/>
      <c r="AP86" s="32"/>
      <c r="AQ86" s="33"/>
      <c r="AS86" s="75"/>
      <c r="AT86" s="47"/>
      <c r="AU86" s="47"/>
      <c r="AV86" s="47"/>
      <c r="AW86" s="47"/>
      <c r="AX86" s="47"/>
      <c r="AY86" s="47"/>
      <c r="AZ86" s="47"/>
      <c r="BA86" s="47"/>
      <c r="BB86" s="47"/>
      <c r="BC86" s="47"/>
      <c r="BD86" s="48"/>
    </row>
    <row r="87" spans="1:76" s="4" customFormat="1" ht="32.450000000000003" customHeight="1">
      <c r="B87" s="64"/>
      <c r="C87" s="76" t="s">
        <v>72</v>
      </c>
      <c r="D87" s="77"/>
      <c r="E87" s="77"/>
      <c r="F87" s="77"/>
      <c r="G87" s="77"/>
      <c r="H87" s="77"/>
      <c r="I87" s="77"/>
      <c r="J87" s="77"/>
      <c r="K87" s="77"/>
      <c r="L87" s="77"/>
      <c r="M87" s="77"/>
      <c r="N87" s="77"/>
      <c r="O87" s="77"/>
      <c r="P87" s="77"/>
      <c r="Q87" s="77"/>
      <c r="R87" s="77"/>
      <c r="S87" s="77"/>
      <c r="T87" s="77"/>
      <c r="U87" s="77"/>
      <c r="V87" s="77"/>
      <c r="W87" s="77"/>
      <c r="X87" s="77"/>
      <c r="Y87" s="77"/>
      <c r="Z87" s="77"/>
      <c r="AA87" s="77"/>
      <c r="AB87" s="77"/>
      <c r="AC87" s="77"/>
      <c r="AD87" s="77"/>
      <c r="AE87" s="77"/>
      <c r="AF87" s="77"/>
      <c r="AG87" s="184">
        <f>ROUND(SUM(AG88:AG91),2)</f>
        <v>0</v>
      </c>
      <c r="AH87" s="184"/>
      <c r="AI87" s="184"/>
      <c r="AJ87" s="184"/>
      <c r="AK87" s="184"/>
      <c r="AL87" s="184"/>
      <c r="AM87" s="184"/>
      <c r="AN87" s="185">
        <f>SUM(AG87,AT87)</f>
        <v>0</v>
      </c>
      <c r="AO87" s="185"/>
      <c r="AP87" s="185"/>
      <c r="AQ87" s="67"/>
      <c r="AS87" s="78">
        <f>ROUND(SUM(AS88:AS91),2)</f>
        <v>0</v>
      </c>
      <c r="AT87" s="79">
        <f>ROUND(SUM(AV87:AW87),2)</f>
        <v>0</v>
      </c>
      <c r="AU87" s="80">
        <f>ROUND(SUM(AU88:AU91),5)</f>
        <v>2919.6637300000002</v>
      </c>
      <c r="AV87" s="79">
        <f>ROUND(AZ87*L31,2)</f>
        <v>0</v>
      </c>
      <c r="AW87" s="79">
        <f>ROUND(BA87*L32,2)</f>
        <v>0</v>
      </c>
      <c r="AX87" s="79">
        <f>ROUND(BB87*L31,2)</f>
        <v>0</v>
      </c>
      <c r="AY87" s="79">
        <f>ROUND(BC87*L32,2)</f>
        <v>0</v>
      </c>
      <c r="AZ87" s="79">
        <f>ROUND(SUM(AZ88:AZ91),2)</f>
        <v>0</v>
      </c>
      <c r="BA87" s="79">
        <f>ROUND(SUM(BA88:BA91),2)</f>
        <v>0</v>
      </c>
      <c r="BB87" s="79">
        <f>ROUND(SUM(BB88:BB91),2)</f>
        <v>0</v>
      </c>
      <c r="BC87" s="79">
        <f>ROUND(SUM(BC88:BC91),2)</f>
        <v>0</v>
      </c>
      <c r="BD87" s="81">
        <f>ROUND(SUM(BD88:BD91),2)</f>
        <v>0</v>
      </c>
      <c r="BS87" s="82" t="s">
        <v>73</v>
      </c>
      <c r="BT87" s="82" t="s">
        <v>74</v>
      </c>
      <c r="BU87" s="83" t="s">
        <v>75</v>
      </c>
      <c r="BV87" s="82" t="s">
        <v>76</v>
      </c>
      <c r="BW87" s="82" t="s">
        <v>77</v>
      </c>
      <c r="BX87" s="82" t="s">
        <v>78</v>
      </c>
    </row>
    <row r="88" spans="1:76" s="5" customFormat="1" ht="22.5" customHeight="1">
      <c r="A88" s="84" t="s">
        <v>79</v>
      </c>
      <c r="B88" s="85"/>
      <c r="C88" s="86"/>
      <c r="D88" s="178" t="s">
        <v>80</v>
      </c>
      <c r="E88" s="178"/>
      <c r="F88" s="178"/>
      <c r="G88" s="178"/>
      <c r="H88" s="178"/>
      <c r="I88" s="87"/>
      <c r="J88" s="178" t="s">
        <v>81</v>
      </c>
      <c r="K88" s="178"/>
      <c r="L88" s="178"/>
      <c r="M88" s="178"/>
      <c r="N88" s="178"/>
      <c r="O88" s="178"/>
      <c r="P88" s="178"/>
      <c r="Q88" s="178"/>
      <c r="R88" s="178"/>
      <c r="S88" s="178"/>
      <c r="T88" s="178"/>
      <c r="U88" s="178"/>
      <c r="V88" s="178"/>
      <c r="W88" s="178"/>
      <c r="X88" s="178"/>
      <c r="Y88" s="178"/>
      <c r="Z88" s="178"/>
      <c r="AA88" s="178"/>
      <c r="AB88" s="178"/>
      <c r="AC88" s="178"/>
      <c r="AD88" s="178"/>
      <c r="AE88" s="178"/>
      <c r="AF88" s="178"/>
      <c r="AG88" s="179">
        <f>'1 - Strecha S1 a S2'!M30</f>
        <v>0</v>
      </c>
      <c r="AH88" s="180"/>
      <c r="AI88" s="180"/>
      <c r="AJ88" s="180"/>
      <c r="AK88" s="180"/>
      <c r="AL88" s="180"/>
      <c r="AM88" s="180"/>
      <c r="AN88" s="179">
        <f>SUM(AG88,AT88)</f>
        <v>0</v>
      </c>
      <c r="AO88" s="180"/>
      <c r="AP88" s="180"/>
      <c r="AQ88" s="88"/>
      <c r="AS88" s="89">
        <f>'1 - Strecha S1 a S2'!M28</f>
        <v>0</v>
      </c>
      <c r="AT88" s="90">
        <f>ROUND(SUM(AV88:AW88),2)</f>
        <v>0</v>
      </c>
      <c r="AU88" s="91">
        <f>'1 - Strecha S1 a S2'!W116</f>
        <v>1086.8865104700001</v>
      </c>
      <c r="AV88" s="90">
        <f>'1 - Strecha S1 a S2'!M32</f>
        <v>0</v>
      </c>
      <c r="AW88" s="90">
        <f>'1 - Strecha S1 a S2'!M33</f>
        <v>0</v>
      </c>
      <c r="AX88" s="90">
        <f>'1 - Strecha S1 a S2'!M34</f>
        <v>0</v>
      </c>
      <c r="AY88" s="90">
        <f>'1 - Strecha S1 a S2'!M35</f>
        <v>0</v>
      </c>
      <c r="AZ88" s="90">
        <f>'1 - Strecha S1 a S2'!H32</f>
        <v>0</v>
      </c>
      <c r="BA88" s="90">
        <f>'1 - Strecha S1 a S2'!H33</f>
        <v>0</v>
      </c>
      <c r="BB88" s="90">
        <f>'1 - Strecha S1 a S2'!H34</f>
        <v>0</v>
      </c>
      <c r="BC88" s="90">
        <f>'1 - Strecha S1 a S2'!H35</f>
        <v>0</v>
      </c>
      <c r="BD88" s="92">
        <f>'1 - Strecha S1 a S2'!H36</f>
        <v>0</v>
      </c>
      <c r="BT88" s="93" t="s">
        <v>80</v>
      </c>
      <c r="BV88" s="93" t="s">
        <v>76</v>
      </c>
      <c r="BW88" s="93" t="s">
        <v>82</v>
      </c>
      <c r="BX88" s="93" t="s">
        <v>77</v>
      </c>
    </row>
    <row r="89" spans="1:76" s="5" customFormat="1" ht="22.5" customHeight="1">
      <c r="A89" s="84" t="s">
        <v>79</v>
      </c>
      <c r="B89" s="85"/>
      <c r="C89" s="86"/>
      <c r="D89" s="178" t="s">
        <v>83</v>
      </c>
      <c r="E89" s="178"/>
      <c r="F89" s="178"/>
      <c r="G89" s="178"/>
      <c r="H89" s="178"/>
      <c r="I89" s="87"/>
      <c r="J89" s="178" t="s">
        <v>84</v>
      </c>
      <c r="K89" s="178"/>
      <c r="L89" s="178"/>
      <c r="M89" s="178"/>
      <c r="N89" s="178"/>
      <c r="O89" s="178"/>
      <c r="P89" s="178"/>
      <c r="Q89" s="178"/>
      <c r="R89" s="178"/>
      <c r="S89" s="178"/>
      <c r="T89" s="178"/>
      <c r="U89" s="178"/>
      <c r="V89" s="178"/>
      <c r="W89" s="178"/>
      <c r="X89" s="178"/>
      <c r="Y89" s="178"/>
      <c r="Z89" s="178"/>
      <c r="AA89" s="178"/>
      <c r="AB89" s="178"/>
      <c r="AC89" s="178"/>
      <c r="AD89" s="178"/>
      <c r="AE89" s="178"/>
      <c r="AF89" s="178"/>
      <c r="AG89" s="179">
        <f>'2 - Fasáda'!M30</f>
        <v>0</v>
      </c>
      <c r="AH89" s="180"/>
      <c r="AI89" s="180"/>
      <c r="AJ89" s="180"/>
      <c r="AK89" s="180"/>
      <c r="AL89" s="180"/>
      <c r="AM89" s="180"/>
      <c r="AN89" s="179">
        <f>SUM(AG89,AT89)</f>
        <v>0</v>
      </c>
      <c r="AO89" s="180"/>
      <c r="AP89" s="180"/>
      <c r="AQ89" s="88"/>
      <c r="AS89" s="89">
        <f>'2 - Fasáda'!M28</f>
        <v>0</v>
      </c>
      <c r="AT89" s="90">
        <f>ROUND(SUM(AV89:AW89),2)</f>
        <v>0</v>
      </c>
      <c r="AU89" s="91">
        <f>'2 - Fasáda'!W116</f>
        <v>1462.0783832699999</v>
      </c>
      <c r="AV89" s="90">
        <f>'2 - Fasáda'!M32</f>
        <v>0</v>
      </c>
      <c r="AW89" s="90">
        <f>'2 - Fasáda'!M33</f>
        <v>0</v>
      </c>
      <c r="AX89" s="90">
        <f>'2 - Fasáda'!M34</f>
        <v>0</v>
      </c>
      <c r="AY89" s="90">
        <f>'2 - Fasáda'!M35</f>
        <v>0</v>
      </c>
      <c r="AZ89" s="90">
        <f>'2 - Fasáda'!H32</f>
        <v>0</v>
      </c>
      <c r="BA89" s="90">
        <f>'2 - Fasáda'!H33</f>
        <v>0</v>
      </c>
      <c r="BB89" s="90">
        <f>'2 - Fasáda'!H34</f>
        <v>0</v>
      </c>
      <c r="BC89" s="90">
        <f>'2 - Fasáda'!H35</f>
        <v>0</v>
      </c>
      <c r="BD89" s="92">
        <f>'2 - Fasáda'!H36</f>
        <v>0</v>
      </c>
      <c r="BT89" s="93" t="s">
        <v>80</v>
      </c>
      <c r="BV89" s="93" t="s">
        <v>76</v>
      </c>
      <c r="BW89" s="93" t="s">
        <v>85</v>
      </c>
      <c r="BX89" s="93" t="s">
        <v>77</v>
      </c>
    </row>
    <row r="90" spans="1:76" s="5" customFormat="1" ht="22.5" customHeight="1">
      <c r="A90" s="84" t="s">
        <v>79</v>
      </c>
      <c r="B90" s="85"/>
      <c r="C90" s="86"/>
      <c r="D90" s="178" t="s">
        <v>86</v>
      </c>
      <c r="E90" s="178"/>
      <c r="F90" s="178"/>
      <c r="G90" s="178"/>
      <c r="H90" s="178"/>
      <c r="I90" s="87"/>
      <c r="J90" s="178" t="s">
        <v>87</v>
      </c>
      <c r="K90" s="178"/>
      <c r="L90" s="178"/>
      <c r="M90" s="178"/>
      <c r="N90" s="178"/>
      <c r="O90" s="178"/>
      <c r="P90" s="178"/>
      <c r="Q90" s="178"/>
      <c r="R90" s="178"/>
      <c r="S90" s="178"/>
      <c r="T90" s="178"/>
      <c r="U90" s="178"/>
      <c r="V90" s="178"/>
      <c r="W90" s="178"/>
      <c r="X90" s="178"/>
      <c r="Y90" s="178"/>
      <c r="Z90" s="178"/>
      <c r="AA90" s="178"/>
      <c r="AB90" s="178"/>
      <c r="AC90" s="178"/>
      <c r="AD90" s="178"/>
      <c r="AE90" s="178"/>
      <c r="AF90" s="178"/>
      <c r="AG90" s="179">
        <f>'3 - Okná, brány'!M30</f>
        <v>0</v>
      </c>
      <c r="AH90" s="180"/>
      <c r="AI90" s="180"/>
      <c r="AJ90" s="180"/>
      <c r="AK90" s="180"/>
      <c r="AL90" s="180"/>
      <c r="AM90" s="180"/>
      <c r="AN90" s="179">
        <f>SUM(AG90,AT90)</f>
        <v>0</v>
      </c>
      <c r="AO90" s="180"/>
      <c r="AP90" s="180"/>
      <c r="AQ90" s="88"/>
      <c r="AS90" s="89">
        <f>'3 - Okná, brány'!M28</f>
        <v>0</v>
      </c>
      <c r="AT90" s="90">
        <f>ROUND(SUM(AV90:AW90),2)</f>
        <v>0</v>
      </c>
      <c r="AU90" s="91">
        <f>'3 - Okná, brány'!W113</f>
        <v>251.83745999999996</v>
      </c>
      <c r="AV90" s="90">
        <f>'3 - Okná, brány'!M32</f>
        <v>0</v>
      </c>
      <c r="AW90" s="90">
        <f>'3 - Okná, brány'!M33</f>
        <v>0</v>
      </c>
      <c r="AX90" s="90">
        <f>'3 - Okná, brány'!M34</f>
        <v>0</v>
      </c>
      <c r="AY90" s="90">
        <f>'3 - Okná, brány'!M35</f>
        <v>0</v>
      </c>
      <c r="AZ90" s="90">
        <f>'3 - Okná, brány'!H32</f>
        <v>0</v>
      </c>
      <c r="BA90" s="90">
        <f>'3 - Okná, brány'!H33</f>
        <v>0</v>
      </c>
      <c r="BB90" s="90">
        <f>'3 - Okná, brány'!H34</f>
        <v>0</v>
      </c>
      <c r="BC90" s="90">
        <f>'3 - Okná, brány'!H35</f>
        <v>0</v>
      </c>
      <c r="BD90" s="92">
        <f>'3 - Okná, brány'!H36</f>
        <v>0</v>
      </c>
      <c r="BT90" s="93" t="s">
        <v>80</v>
      </c>
      <c r="BV90" s="93" t="s">
        <v>76</v>
      </c>
      <c r="BW90" s="93" t="s">
        <v>88</v>
      </c>
      <c r="BX90" s="93" t="s">
        <v>77</v>
      </c>
    </row>
    <row r="91" spans="1:76" s="5" customFormat="1" ht="22.5" customHeight="1">
      <c r="A91" s="84" t="s">
        <v>79</v>
      </c>
      <c r="B91" s="85"/>
      <c r="C91" s="86"/>
      <c r="D91" s="178" t="s">
        <v>89</v>
      </c>
      <c r="E91" s="178"/>
      <c r="F91" s="178"/>
      <c r="G91" s="178"/>
      <c r="H91" s="178"/>
      <c r="I91" s="87"/>
      <c r="J91" s="178" t="s">
        <v>90</v>
      </c>
      <c r="K91" s="178"/>
      <c r="L91" s="178"/>
      <c r="M91" s="178"/>
      <c r="N91" s="178"/>
      <c r="O91" s="178"/>
      <c r="P91" s="178"/>
      <c r="Q91" s="178"/>
      <c r="R91" s="178"/>
      <c r="S91" s="178"/>
      <c r="T91" s="178"/>
      <c r="U91" s="178"/>
      <c r="V91" s="178"/>
      <c r="W91" s="178"/>
      <c r="X91" s="178"/>
      <c r="Y91" s="178"/>
      <c r="Z91" s="178"/>
      <c r="AA91" s="178"/>
      <c r="AB91" s="178"/>
      <c r="AC91" s="178"/>
      <c r="AD91" s="178"/>
      <c r="AE91" s="178"/>
      <c r="AF91" s="178"/>
      <c r="AG91" s="179">
        <f>'5 - Ostatné'!M30</f>
        <v>0</v>
      </c>
      <c r="AH91" s="180"/>
      <c r="AI91" s="180"/>
      <c r="AJ91" s="180"/>
      <c r="AK91" s="180"/>
      <c r="AL91" s="180"/>
      <c r="AM91" s="180"/>
      <c r="AN91" s="179">
        <f>SUM(AG91,AT91)</f>
        <v>0</v>
      </c>
      <c r="AO91" s="180"/>
      <c r="AP91" s="180"/>
      <c r="AQ91" s="88"/>
      <c r="AS91" s="94">
        <f>'5 - Ostatné'!M28</f>
        <v>0</v>
      </c>
      <c r="AT91" s="95">
        <f>ROUND(SUM(AV91:AW91),2)</f>
        <v>0</v>
      </c>
      <c r="AU91" s="96">
        <f>'5 - Ostatné'!W117</f>
        <v>118.86137399999998</v>
      </c>
      <c r="AV91" s="95">
        <f>'5 - Ostatné'!M32</f>
        <v>0</v>
      </c>
      <c r="AW91" s="95">
        <f>'5 - Ostatné'!M33</f>
        <v>0</v>
      </c>
      <c r="AX91" s="95">
        <f>'5 - Ostatné'!M34</f>
        <v>0</v>
      </c>
      <c r="AY91" s="95">
        <f>'5 - Ostatné'!M35</f>
        <v>0</v>
      </c>
      <c r="AZ91" s="95">
        <f>'5 - Ostatné'!H32</f>
        <v>0</v>
      </c>
      <c r="BA91" s="95">
        <f>'5 - Ostatné'!H33</f>
        <v>0</v>
      </c>
      <c r="BB91" s="95">
        <f>'5 - Ostatné'!H34</f>
        <v>0</v>
      </c>
      <c r="BC91" s="95">
        <f>'5 - Ostatné'!H35</f>
        <v>0</v>
      </c>
      <c r="BD91" s="97">
        <f>'5 - Ostatné'!H36</f>
        <v>0</v>
      </c>
      <c r="BT91" s="93" t="s">
        <v>80</v>
      </c>
      <c r="BV91" s="93" t="s">
        <v>76</v>
      </c>
      <c r="BW91" s="93" t="s">
        <v>91</v>
      </c>
      <c r="BX91" s="93" t="s">
        <v>77</v>
      </c>
    </row>
    <row r="92" spans="1:76">
      <c r="B92" s="21"/>
      <c r="C92" s="24"/>
      <c r="D92" s="24"/>
      <c r="E92" s="24"/>
      <c r="F92" s="24"/>
      <c r="G92" s="24"/>
      <c r="H92" s="24"/>
      <c r="I92" s="24"/>
      <c r="J92" s="24"/>
      <c r="K92" s="24"/>
      <c r="L92" s="24"/>
      <c r="M92" s="24"/>
      <c r="N92" s="24"/>
      <c r="O92" s="24"/>
      <c r="P92" s="24"/>
      <c r="Q92" s="24"/>
      <c r="R92" s="24"/>
      <c r="S92" s="24"/>
      <c r="T92" s="24"/>
      <c r="U92" s="24"/>
      <c r="V92" s="24"/>
      <c r="W92" s="24"/>
      <c r="X92" s="24"/>
      <c r="Y92" s="24"/>
      <c r="Z92" s="24"/>
      <c r="AA92" s="24"/>
      <c r="AB92" s="24"/>
      <c r="AC92" s="24"/>
      <c r="AD92" s="24"/>
      <c r="AE92" s="24"/>
      <c r="AF92" s="24"/>
      <c r="AG92" s="24"/>
      <c r="AH92" s="24"/>
      <c r="AI92" s="24"/>
      <c r="AJ92" s="24"/>
      <c r="AK92" s="24"/>
      <c r="AL92" s="24"/>
      <c r="AM92" s="24"/>
      <c r="AN92" s="24"/>
      <c r="AO92" s="24"/>
      <c r="AP92" s="24"/>
      <c r="AQ92" s="22"/>
    </row>
    <row r="93" spans="1:76" s="1" customFormat="1" ht="30" customHeight="1">
      <c r="B93" s="31"/>
      <c r="C93" s="76" t="s">
        <v>92</v>
      </c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  <c r="AF93" s="32"/>
      <c r="AG93" s="185">
        <v>0</v>
      </c>
      <c r="AH93" s="185"/>
      <c r="AI93" s="185"/>
      <c r="AJ93" s="185"/>
      <c r="AK93" s="185"/>
      <c r="AL93" s="185"/>
      <c r="AM93" s="185"/>
      <c r="AN93" s="185">
        <v>0</v>
      </c>
      <c r="AO93" s="185"/>
      <c r="AP93" s="185"/>
      <c r="AQ93" s="33"/>
      <c r="AS93" s="72" t="s">
        <v>93</v>
      </c>
      <c r="AT93" s="73" t="s">
        <v>94</v>
      </c>
      <c r="AU93" s="73" t="s">
        <v>38</v>
      </c>
      <c r="AV93" s="74" t="s">
        <v>61</v>
      </c>
    </row>
    <row r="94" spans="1:76" s="1" customFormat="1" ht="10.9" customHeight="1">
      <c r="B94" s="31"/>
      <c r="C94" s="32"/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2"/>
      <c r="Q94" s="32"/>
      <c r="R94" s="3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  <c r="AF94" s="32"/>
      <c r="AG94" s="32"/>
      <c r="AH94" s="32"/>
      <c r="AI94" s="32"/>
      <c r="AJ94" s="32"/>
      <c r="AK94" s="32"/>
      <c r="AL94" s="32"/>
      <c r="AM94" s="32"/>
      <c r="AN94" s="32"/>
      <c r="AO94" s="32"/>
      <c r="AP94" s="32"/>
      <c r="AQ94" s="33"/>
      <c r="AS94" s="98"/>
      <c r="AT94" s="52"/>
      <c r="AU94" s="52"/>
      <c r="AV94" s="54"/>
    </row>
    <row r="95" spans="1:76" s="1" customFormat="1" ht="30" customHeight="1">
      <c r="B95" s="31"/>
      <c r="C95" s="99" t="s">
        <v>95</v>
      </c>
      <c r="D95" s="100"/>
      <c r="E95" s="100"/>
      <c r="F95" s="100"/>
      <c r="G95" s="100"/>
      <c r="H95" s="100"/>
      <c r="I95" s="100"/>
      <c r="J95" s="100"/>
      <c r="K95" s="100"/>
      <c r="L95" s="100"/>
      <c r="M95" s="100"/>
      <c r="N95" s="100"/>
      <c r="O95" s="100"/>
      <c r="P95" s="100"/>
      <c r="Q95" s="100"/>
      <c r="R95" s="100"/>
      <c r="S95" s="100"/>
      <c r="T95" s="100"/>
      <c r="U95" s="100"/>
      <c r="V95" s="100"/>
      <c r="W95" s="100"/>
      <c r="X95" s="100"/>
      <c r="Y95" s="100"/>
      <c r="Z95" s="100"/>
      <c r="AA95" s="100"/>
      <c r="AB95" s="100"/>
      <c r="AC95" s="100"/>
      <c r="AD95" s="100"/>
      <c r="AE95" s="100"/>
      <c r="AF95" s="100"/>
      <c r="AG95" s="181">
        <f>ROUND(AG87+AG93,2)</f>
        <v>0</v>
      </c>
      <c r="AH95" s="181"/>
      <c r="AI95" s="181"/>
      <c r="AJ95" s="181"/>
      <c r="AK95" s="181"/>
      <c r="AL95" s="181"/>
      <c r="AM95" s="181"/>
      <c r="AN95" s="181">
        <f>AN87+AN93</f>
        <v>0</v>
      </c>
      <c r="AO95" s="181"/>
      <c r="AP95" s="181"/>
      <c r="AQ95" s="33"/>
    </row>
    <row r="96" spans="1:76" s="1" customFormat="1" ht="6.95" customHeight="1">
      <c r="B96" s="55"/>
      <c r="C96" s="56"/>
      <c r="D96" s="56"/>
      <c r="E96" s="56"/>
      <c r="F96" s="56"/>
      <c r="G96" s="56"/>
      <c r="H96" s="56"/>
      <c r="I96" s="56"/>
      <c r="J96" s="56"/>
      <c r="K96" s="56"/>
      <c r="L96" s="56"/>
      <c r="M96" s="56"/>
      <c r="N96" s="56"/>
      <c r="O96" s="56"/>
      <c r="P96" s="56"/>
      <c r="Q96" s="56"/>
      <c r="R96" s="56"/>
      <c r="S96" s="56"/>
      <c r="T96" s="56"/>
      <c r="U96" s="56"/>
      <c r="V96" s="56"/>
      <c r="W96" s="56"/>
      <c r="X96" s="56"/>
      <c r="Y96" s="56"/>
      <c r="Z96" s="56"/>
      <c r="AA96" s="56"/>
      <c r="AB96" s="56"/>
      <c r="AC96" s="56"/>
      <c r="AD96" s="56"/>
      <c r="AE96" s="56"/>
      <c r="AF96" s="56"/>
      <c r="AG96" s="56"/>
      <c r="AH96" s="56"/>
      <c r="AI96" s="56"/>
      <c r="AJ96" s="56"/>
      <c r="AK96" s="56"/>
      <c r="AL96" s="56"/>
      <c r="AM96" s="56"/>
      <c r="AN96" s="56"/>
      <c r="AO96" s="56"/>
      <c r="AP96" s="56"/>
      <c r="AQ96" s="57"/>
    </row>
  </sheetData>
  <mergeCells count="57">
    <mergeCell ref="AR2:BE2"/>
    <mergeCell ref="AG87:AM87"/>
    <mergeCell ref="AN87:AP87"/>
    <mergeCell ref="AG93:AM93"/>
    <mergeCell ref="AN93:AP93"/>
    <mergeCell ref="AN88:AP88"/>
    <mergeCell ref="AG88:AM88"/>
    <mergeCell ref="AS82:AT84"/>
    <mergeCell ref="AM83:AP83"/>
    <mergeCell ref="AK26:AO26"/>
    <mergeCell ref="AK27:AO27"/>
    <mergeCell ref="AK29:AO29"/>
    <mergeCell ref="AG95:AM95"/>
    <mergeCell ref="AN95:AP95"/>
    <mergeCell ref="AN90:AP90"/>
    <mergeCell ref="AG90:AM90"/>
    <mergeCell ref="D90:H90"/>
    <mergeCell ref="J90:AF90"/>
    <mergeCell ref="AN91:AP91"/>
    <mergeCell ref="AG91:AM91"/>
    <mergeCell ref="D91:H91"/>
    <mergeCell ref="J91:AF91"/>
    <mergeCell ref="D88:H88"/>
    <mergeCell ref="J88:AF88"/>
    <mergeCell ref="AN89:AP89"/>
    <mergeCell ref="AG89:AM89"/>
    <mergeCell ref="D89:H89"/>
    <mergeCell ref="J89:AF89"/>
    <mergeCell ref="C85:G85"/>
    <mergeCell ref="I85:AF85"/>
    <mergeCell ref="AG85:AM85"/>
    <mergeCell ref="AN85:AP85"/>
    <mergeCell ref="X37:AB37"/>
    <mergeCell ref="AK37:AO37"/>
    <mergeCell ref="C76:AP76"/>
    <mergeCell ref="L78:AO78"/>
    <mergeCell ref="AM82:AP82"/>
    <mergeCell ref="L34:O34"/>
    <mergeCell ref="W34:AE34"/>
    <mergeCell ref="AK34:AO34"/>
    <mergeCell ref="L35:O35"/>
    <mergeCell ref="W35:AE35"/>
    <mergeCell ref="AK35:AO35"/>
    <mergeCell ref="L32:O32"/>
    <mergeCell ref="W32:AE32"/>
    <mergeCell ref="AK32:AO32"/>
    <mergeCell ref="L33:O33"/>
    <mergeCell ref="W33:AE33"/>
    <mergeCell ref="AK33:AO33"/>
    <mergeCell ref="L31:O31"/>
    <mergeCell ref="W31:AE31"/>
    <mergeCell ref="AK31:AO31"/>
    <mergeCell ref="C2:AP2"/>
    <mergeCell ref="C4:AP4"/>
    <mergeCell ref="K5:AO5"/>
    <mergeCell ref="K6:AO6"/>
    <mergeCell ref="E23:AN23"/>
  </mergeCells>
  <hyperlinks>
    <hyperlink ref="K1:S1" location="C2" display="1) Súhrnný list stavby"/>
    <hyperlink ref="W1:AF1" location="C87" display="2) Rekapitulácia objektov"/>
    <hyperlink ref="A88" location="'1 - Strecha S1 a S2'!C2" display="/"/>
    <hyperlink ref="A89" location="'2 - Fasáda'!C2" display="/"/>
    <hyperlink ref="A90" location="'3 - Okná, brány'!C2" display="/"/>
    <hyperlink ref="A91" location="'5 - Ostatné'!C2" display="/"/>
  </hyperlinks>
  <pageMargins left="0.58333330000000005" right="0.58333330000000005" top="0.5" bottom="0.46666669999999999" header="0" footer="0"/>
  <pageSetup paperSize="9" scale="95" fitToHeight="100" orientation="portrait" blackAndWhite="1" r:id="rId1"/>
  <headerFooter>
    <oddFooter>&amp;CStrana &amp;P z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149"/>
  <sheetViews>
    <sheetView showGridLines="0" workbookViewId="0">
      <pane ySplit="1" topLeftCell="A163" activePane="bottomLeft" state="frozen"/>
      <selection pane="bottomLeft" activeCell="F79" sqref="F79:P79"/>
    </sheetView>
  </sheetViews>
  <sheetFormatPr defaultRowHeight="13.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7" width="11.1640625" customWidth="1"/>
    <col min="8" max="8" width="12.5" customWidth="1"/>
    <col min="9" max="9" width="7" customWidth="1"/>
    <col min="10" max="10" width="5.1640625" customWidth="1"/>
    <col min="11" max="11" width="11.5" customWidth="1"/>
    <col min="12" max="12" width="12" customWidth="1"/>
    <col min="13" max="14" width="6" customWidth="1"/>
    <col min="15" max="15" width="2" customWidth="1"/>
    <col min="16" max="16" width="12.5" customWidth="1"/>
    <col min="17" max="17" width="4.1640625" customWidth="1"/>
    <col min="18" max="18" width="1.6640625" customWidth="1"/>
    <col min="19" max="19" width="8.1640625" customWidth="1"/>
    <col min="20" max="20" width="29.6640625" hidden="1" customWidth="1"/>
    <col min="21" max="21" width="16.33203125" hidden="1" customWidth="1"/>
    <col min="22" max="22" width="12.33203125" hidden="1" customWidth="1"/>
    <col min="23" max="23" width="16.33203125" hidden="1" customWidth="1"/>
    <col min="24" max="24" width="12.1640625" hidden="1" customWidth="1"/>
    <col min="25" max="25" width="15" hidden="1" customWidth="1"/>
    <col min="26" max="26" width="11" hidden="1" customWidth="1"/>
    <col min="27" max="27" width="15" hidden="1" customWidth="1"/>
    <col min="28" max="28" width="16.33203125" hidden="1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66" ht="21.75" customHeight="1">
      <c r="A1" s="101"/>
      <c r="B1" s="11"/>
      <c r="C1" s="11"/>
      <c r="D1" s="12" t="s">
        <v>1</v>
      </c>
      <c r="E1" s="11"/>
      <c r="F1" s="13" t="s">
        <v>96</v>
      </c>
      <c r="G1" s="13"/>
      <c r="H1" s="216" t="s">
        <v>97</v>
      </c>
      <c r="I1" s="216"/>
      <c r="J1" s="216"/>
      <c r="K1" s="216"/>
      <c r="L1" s="13" t="s">
        <v>98</v>
      </c>
      <c r="M1" s="11"/>
      <c r="N1" s="11"/>
      <c r="O1" s="12" t="s">
        <v>99</v>
      </c>
      <c r="P1" s="11"/>
      <c r="Q1" s="11"/>
      <c r="R1" s="11"/>
      <c r="S1" s="13" t="s">
        <v>100</v>
      </c>
      <c r="T1" s="13"/>
      <c r="U1" s="101"/>
      <c r="V1" s="101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</row>
    <row r="2" spans="1:66" ht="36.950000000000003" customHeight="1">
      <c r="C2" s="159" t="s">
        <v>7</v>
      </c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60"/>
      <c r="S2" s="182" t="s">
        <v>8</v>
      </c>
      <c r="T2" s="183"/>
      <c r="U2" s="183"/>
      <c r="V2" s="183"/>
      <c r="W2" s="183"/>
      <c r="X2" s="183"/>
      <c r="Y2" s="183"/>
      <c r="Z2" s="183"/>
      <c r="AA2" s="183"/>
      <c r="AB2" s="183"/>
      <c r="AC2" s="183"/>
      <c r="AT2" s="17" t="s">
        <v>82</v>
      </c>
    </row>
    <row r="3" spans="1:66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20"/>
      <c r="AT3" s="17" t="s">
        <v>74</v>
      </c>
    </row>
    <row r="4" spans="1:66" ht="36.950000000000003" customHeight="1">
      <c r="B4" s="21"/>
      <c r="C4" s="161" t="s">
        <v>417</v>
      </c>
      <c r="D4" s="162"/>
      <c r="E4" s="162"/>
      <c r="F4" s="162"/>
      <c r="G4" s="162"/>
      <c r="H4" s="162"/>
      <c r="I4" s="162"/>
      <c r="J4" s="162"/>
      <c r="K4" s="162"/>
      <c r="L4" s="162"/>
      <c r="M4" s="162"/>
      <c r="N4" s="162"/>
      <c r="O4" s="162"/>
      <c r="P4" s="162"/>
      <c r="Q4" s="162"/>
      <c r="R4" s="22"/>
      <c r="T4" s="23" t="s">
        <v>12</v>
      </c>
      <c r="AT4" s="17" t="s">
        <v>6</v>
      </c>
    </row>
    <row r="5" spans="1:66" ht="6.95" customHeight="1">
      <c r="B5" s="21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2"/>
    </row>
    <row r="6" spans="1:66" ht="25.35" customHeight="1">
      <c r="B6" s="21"/>
      <c r="C6" s="24"/>
      <c r="D6" s="28" t="s">
        <v>16</v>
      </c>
      <c r="E6" s="24"/>
      <c r="F6" s="193" t="str">
        <f>'Rekapitulácia stavby'!K6</f>
        <v>Zníženie energetickej náročnosti výrobnej haly</v>
      </c>
      <c r="G6" s="194"/>
      <c r="H6" s="194"/>
      <c r="I6" s="194"/>
      <c r="J6" s="194"/>
      <c r="K6" s="194"/>
      <c r="L6" s="194"/>
      <c r="M6" s="194"/>
      <c r="N6" s="194"/>
      <c r="O6" s="194"/>
      <c r="P6" s="194"/>
      <c r="Q6" s="24"/>
      <c r="R6" s="22"/>
    </row>
    <row r="7" spans="1:66" s="1" customFormat="1" ht="32.85" customHeight="1">
      <c r="B7" s="31"/>
      <c r="C7" s="32"/>
      <c r="D7" s="27" t="s">
        <v>101</v>
      </c>
      <c r="E7" s="32"/>
      <c r="F7" s="165" t="s">
        <v>102</v>
      </c>
      <c r="G7" s="195"/>
      <c r="H7" s="195"/>
      <c r="I7" s="195"/>
      <c r="J7" s="195"/>
      <c r="K7" s="195"/>
      <c r="L7" s="195"/>
      <c r="M7" s="195"/>
      <c r="N7" s="195"/>
      <c r="O7" s="195"/>
      <c r="P7" s="195"/>
      <c r="Q7" s="32"/>
      <c r="R7" s="33"/>
    </row>
    <row r="8" spans="1:66" s="1" customFormat="1" ht="14.45" customHeight="1">
      <c r="B8" s="31"/>
      <c r="C8" s="32"/>
      <c r="D8" s="28" t="s">
        <v>18</v>
      </c>
      <c r="E8" s="32"/>
      <c r="F8" s="26" t="s">
        <v>5</v>
      </c>
      <c r="G8" s="32"/>
      <c r="H8" s="32"/>
      <c r="I8" s="32"/>
      <c r="J8" s="32"/>
      <c r="K8" s="32"/>
      <c r="L8" s="32"/>
      <c r="M8" s="28" t="s">
        <v>19</v>
      </c>
      <c r="N8" s="32"/>
      <c r="O8" s="26" t="s">
        <v>5</v>
      </c>
      <c r="P8" s="32"/>
      <c r="Q8" s="32"/>
      <c r="R8" s="33"/>
    </row>
    <row r="9" spans="1:66" s="1" customFormat="1" ht="14.45" customHeight="1">
      <c r="B9" s="31"/>
      <c r="C9" s="32"/>
      <c r="D9" s="28" t="s">
        <v>20</v>
      </c>
      <c r="E9" s="32"/>
      <c r="F9" s="26" t="s">
        <v>21</v>
      </c>
      <c r="G9" s="32"/>
      <c r="H9" s="32"/>
      <c r="I9" s="32"/>
      <c r="J9" s="32"/>
      <c r="K9" s="32"/>
      <c r="L9" s="32"/>
      <c r="M9" s="28" t="s">
        <v>22</v>
      </c>
      <c r="N9" s="32"/>
      <c r="O9" s="196">
        <f>'Rekapitulácia stavby'!AN8</f>
        <v>43755</v>
      </c>
      <c r="P9" s="196"/>
      <c r="Q9" s="32"/>
      <c r="R9" s="33"/>
    </row>
    <row r="10" spans="1:66" s="1" customFormat="1" ht="10.9" customHeight="1">
      <c r="B10" s="31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3"/>
    </row>
    <row r="11" spans="1:66" s="1" customFormat="1" ht="14.45" customHeight="1">
      <c r="B11" s="31"/>
      <c r="C11" s="32"/>
      <c r="D11" s="28" t="s">
        <v>23</v>
      </c>
      <c r="E11" s="32"/>
      <c r="F11" s="32"/>
      <c r="G11" s="32"/>
      <c r="H11" s="32"/>
      <c r="I11" s="32"/>
      <c r="J11" s="32"/>
      <c r="K11" s="32"/>
      <c r="L11" s="32"/>
      <c r="M11" s="28" t="s">
        <v>24</v>
      </c>
      <c r="N11" s="32"/>
      <c r="O11" s="163" t="s">
        <v>5</v>
      </c>
      <c r="P11" s="163"/>
      <c r="Q11" s="32"/>
      <c r="R11" s="33"/>
    </row>
    <row r="12" spans="1:66" s="1" customFormat="1" ht="18" customHeight="1">
      <c r="B12" s="31"/>
      <c r="C12" s="32"/>
      <c r="D12" s="32"/>
      <c r="E12" s="26" t="s">
        <v>25</v>
      </c>
      <c r="F12" s="32"/>
      <c r="G12" s="32"/>
      <c r="H12" s="32"/>
      <c r="I12" s="32"/>
      <c r="J12" s="32"/>
      <c r="K12" s="32"/>
      <c r="L12" s="32"/>
      <c r="M12" s="28" t="s">
        <v>26</v>
      </c>
      <c r="N12" s="32"/>
      <c r="O12" s="163" t="s">
        <v>5</v>
      </c>
      <c r="P12" s="163"/>
      <c r="Q12" s="32"/>
      <c r="R12" s="33"/>
    </row>
    <row r="13" spans="1:66" s="1" customFormat="1" ht="6.95" customHeight="1">
      <c r="B13" s="31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3"/>
    </row>
    <row r="14" spans="1:66" s="1" customFormat="1" ht="14.45" customHeight="1">
      <c r="B14" s="31"/>
      <c r="C14" s="32"/>
      <c r="D14" s="28" t="s">
        <v>27</v>
      </c>
      <c r="E14" s="32"/>
      <c r="F14" s="32"/>
      <c r="G14" s="32"/>
      <c r="H14" s="32"/>
      <c r="I14" s="32"/>
      <c r="J14" s="32"/>
      <c r="K14" s="32"/>
      <c r="L14" s="32"/>
      <c r="M14" s="28" t="s">
        <v>24</v>
      </c>
      <c r="N14" s="32"/>
      <c r="O14" s="163" t="str">
        <f>IF('Rekapitulácia stavby'!AN13="","",'Rekapitulácia stavby'!AN13)</f>
        <v/>
      </c>
      <c r="P14" s="163"/>
      <c r="Q14" s="32"/>
      <c r="R14" s="33"/>
    </row>
    <row r="15" spans="1:66" s="1" customFormat="1" ht="18" customHeight="1">
      <c r="B15" s="31"/>
      <c r="C15" s="32"/>
      <c r="D15" s="32"/>
      <c r="E15" s="26" t="str">
        <f>IF('Rekapitulácia stavby'!E14="","",'Rekapitulácia stavby'!E14)</f>
        <v xml:space="preserve"> </v>
      </c>
      <c r="F15" s="32"/>
      <c r="G15" s="32"/>
      <c r="H15" s="32"/>
      <c r="I15" s="32"/>
      <c r="J15" s="32"/>
      <c r="K15" s="32"/>
      <c r="L15" s="32"/>
      <c r="M15" s="28" t="s">
        <v>26</v>
      </c>
      <c r="N15" s="32"/>
      <c r="O15" s="163" t="str">
        <f>IF('Rekapitulácia stavby'!AN14="","",'Rekapitulácia stavby'!AN14)</f>
        <v/>
      </c>
      <c r="P15" s="163"/>
      <c r="Q15" s="32"/>
      <c r="R15" s="33"/>
    </row>
    <row r="16" spans="1:66" s="1" customFormat="1" ht="6.95" customHeight="1">
      <c r="B16" s="31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3"/>
    </row>
    <row r="17" spans="2:18" s="1" customFormat="1" ht="14.45" customHeight="1">
      <c r="B17" s="31"/>
      <c r="C17" s="32"/>
      <c r="D17" s="28" t="s">
        <v>29</v>
      </c>
      <c r="E17" s="32"/>
      <c r="F17" s="32"/>
      <c r="G17" s="32"/>
      <c r="H17" s="32"/>
      <c r="I17" s="32"/>
      <c r="J17" s="32"/>
      <c r="K17" s="32"/>
      <c r="L17" s="32"/>
      <c r="M17" s="28" t="s">
        <v>24</v>
      </c>
      <c r="N17" s="32"/>
      <c r="O17" s="163" t="s">
        <v>5</v>
      </c>
      <c r="P17" s="163"/>
      <c r="Q17" s="32"/>
      <c r="R17" s="33"/>
    </row>
    <row r="18" spans="2:18" s="1" customFormat="1" ht="18" customHeight="1">
      <c r="B18" s="31"/>
      <c r="C18" s="32"/>
      <c r="D18" s="32"/>
      <c r="E18" s="26" t="s">
        <v>30</v>
      </c>
      <c r="F18" s="32"/>
      <c r="G18" s="32"/>
      <c r="H18" s="32"/>
      <c r="I18" s="32"/>
      <c r="J18" s="32"/>
      <c r="K18" s="32"/>
      <c r="L18" s="32"/>
      <c r="M18" s="28" t="s">
        <v>26</v>
      </c>
      <c r="N18" s="32"/>
      <c r="O18" s="163" t="s">
        <v>5</v>
      </c>
      <c r="P18" s="163"/>
      <c r="Q18" s="32"/>
      <c r="R18" s="33"/>
    </row>
    <row r="19" spans="2:18" s="1" customFormat="1" ht="6.95" customHeight="1">
      <c r="B19" s="31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3"/>
    </row>
    <row r="20" spans="2:18" s="1" customFormat="1" ht="14.45" customHeight="1">
      <c r="B20" s="31"/>
      <c r="C20" s="32"/>
      <c r="D20" s="28" t="s">
        <v>32</v>
      </c>
      <c r="E20" s="32"/>
      <c r="F20" s="32"/>
      <c r="G20" s="32"/>
      <c r="H20" s="32"/>
      <c r="I20" s="32"/>
      <c r="J20" s="32"/>
      <c r="K20" s="32"/>
      <c r="L20" s="32"/>
      <c r="M20" s="28" t="s">
        <v>24</v>
      </c>
      <c r="N20" s="32"/>
      <c r="O20" s="163" t="s">
        <v>5</v>
      </c>
      <c r="P20" s="163"/>
      <c r="Q20" s="32"/>
      <c r="R20" s="33"/>
    </row>
    <row r="21" spans="2:18" s="1" customFormat="1" ht="18" customHeight="1">
      <c r="B21" s="31"/>
      <c r="C21" s="32"/>
      <c r="D21" s="32"/>
      <c r="E21" s="26" t="s">
        <v>33</v>
      </c>
      <c r="F21" s="32"/>
      <c r="G21" s="32"/>
      <c r="H21" s="32"/>
      <c r="I21" s="32"/>
      <c r="J21" s="32"/>
      <c r="K21" s="32"/>
      <c r="L21" s="32"/>
      <c r="M21" s="28" t="s">
        <v>26</v>
      </c>
      <c r="N21" s="32"/>
      <c r="O21" s="163" t="s">
        <v>5</v>
      </c>
      <c r="P21" s="163"/>
      <c r="Q21" s="32"/>
      <c r="R21" s="33"/>
    </row>
    <row r="22" spans="2:18" s="1" customFormat="1" ht="6.95" customHeight="1">
      <c r="B22" s="31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3"/>
    </row>
    <row r="23" spans="2:18" s="1" customFormat="1" ht="14.45" customHeight="1">
      <c r="B23" s="31"/>
      <c r="C23" s="32"/>
      <c r="D23" s="28" t="s">
        <v>34</v>
      </c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3"/>
    </row>
    <row r="24" spans="2:18" s="1" customFormat="1" ht="22.5" customHeight="1">
      <c r="B24" s="31"/>
      <c r="C24" s="32"/>
      <c r="D24" s="32"/>
      <c r="E24" s="166" t="s">
        <v>5</v>
      </c>
      <c r="F24" s="166"/>
      <c r="G24" s="166"/>
      <c r="H24" s="166"/>
      <c r="I24" s="166"/>
      <c r="J24" s="166"/>
      <c r="K24" s="166"/>
      <c r="L24" s="166"/>
      <c r="M24" s="32"/>
      <c r="N24" s="32"/>
      <c r="O24" s="32"/>
      <c r="P24" s="32"/>
      <c r="Q24" s="32"/>
      <c r="R24" s="33"/>
    </row>
    <row r="25" spans="2:18" s="1" customFormat="1" ht="6.95" customHeight="1">
      <c r="B25" s="31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3"/>
    </row>
    <row r="26" spans="2:18" s="1" customFormat="1" ht="6.95" customHeight="1">
      <c r="B26" s="31"/>
      <c r="C26" s="32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32"/>
      <c r="R26" s="33"/>
    </row>
    <row r="27" spans="2:18" s="1" customFormat="1" ht="14.45" customHeight="1">
      <c r="B27" s="31"/>
      <c r="C27" s="32"/>
      <c r="D27" s="102" t="s">
        <v>103</v>
      </c>
      <c r="E27" s="32"/>
      <c r="F27" s="32"/>
      <c r="G27" s="32"/>
      <c r="H27" s="32"/>
      <c r="I27" s="32"/>
      <c r="J27" s="32"/>
      <c r="K27" s="32"/>
      <c r="L27" s="32"/>
      <c r="M27" s="190">
        <f>N88</f>
        <v>0</v>
      </c>
      <c r="N27" s="190"/>
      <c r="O27" s="190"/>
      <c r="P27" s="190"/>
      <c r="Q27" s="32"/>
      <c r="R27" s="33"/>
    </row>
    <row r="28" spans="2:18" s="1" customFormat="1" ht="14.45" customHeight="1">
      <c r="B28" s="31"/>
      <c r="C28" s="32"/>
      <c r="D28" s="30" t="s">
        <v>104</v>
      </c>
      <c r="E28" s="32"/>
      <c r="F28" s="32"/>
      <c r="G28" s="32"/>
      <c r="H28" s="32"/>
      <c r="I28" s="32"/>
      <c r="J28" s="32"/>
      <c r="K28" s="32"/>
      <c r="L28" s="32"/>
      <c r="M28" s="190">
        <f>N97</f>
        <v>0</v>
      </c>
      <c r="N28" s="190"/>
      <c r="O28" s="190"/>
      <c r="P28" s="190"/>
      <c r="Q28" s="32"/>
      <c r="R28" s="33"/>
    </row>
    <row r="29" spans="2:18" s="1" customFormat="1" ht="6.95" customHeight="1">
      <c r="B29" s="31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3"/>
    </row>
    <row r="30" spans="2:18" s="1" customFormat="1" ht="25.35" customHeight="1">
      <c r="B30" s="31"/>
      <c r="C30" s="32"/>
      <c r="D30" s="103" t="s">
        <v>37</v>
      </c>
      <c r="E30" s="32"/>
      <c r="F30" s="32"/>
      <c r="G30" s="32"/>
      <c r="H30" s="32"/>
      <c r="I30" s="32"/>
      <c r="J30" s="32"/>
      <c r="K30" s="32"/>
      <c r="L30" s="32"/>
      <c r="M30" s="197">
        <f>ROUND(M27+M28,2)</f>
        <v>0</v>
      </c>
      <c r="N30" s="195"/>
      <c r="O30" s="195"/>
      <c r="P30" s="195"/>
      <c r="Q30" s="32"/>
      <c r="R30" s="33"/>
    </row>
    <row r="31" spans="2:18" s="1" customFormat="1" ht="6.95" customHeight="1">
      <c r="B31" s="31"/>
      <c r="C31" s="32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32"/>
      <c r="R31" s="33"/>
    </row>
    <row r="32" spans="2:18" s="1" customFormat="1" ht="14.45" customHeight="1">
      <c r="B32" s="31"/>
      <c r="C32" s="32"/>
      <c r="D32" s="38" t="s">
        <v>38</v>
      </c>
      <c r="E32" s="38" t="s">
        <v>39</v>
      </c>
      <c r="F32" s="39">
        <v>0.2</v>
      </c>
      <c r="G32" s="104" t="s">
        <v>40</v>
      </c>
      <c r="H32" s="198">
        <f>ROUND((SUM(BE97:BE98)+SUM(BE116:BE148)), 2)</f>
        <v>0</v>
      </c>
      <c r="I32" s="195"/>
      <c r="J32" s="195"/>
      <c r="K32" s="32"/>
      <c r="L32" s="32"/>
      <c r="M32" s="198">
        <f>ROUND(ROUND((SUM(BE97:BE98)+SUM(BE116:BE148)), 2)*F32, 2)</f>
        <v>0</v>
      </c>
      <c r="N32" s="195"/>
      <c r="O32" s="195"/>
      <c r="P32" s="195"/>
      <c r="Q32" s="32"/>
      <c r="R32" s="33"/>
    </row>
    <row r="33" spans="2:18" s="1" customFormat="1" ht="14.45" customHeight="1">
      <c r="B33" s="31"/>
      <c r="C33" s="32"/>
      <c r="D33" s="32"/>
      <c r="E33" s="38" t="s">
        <v>41</v>
      </c>
      <c r="F33" s="39">
        <v>0.2</v>
      </c>
      <c r="G33" s="104" t="s">
        <v>40</v>
      </c>
      <c r="H33" s="198">
        <f>ROUND((SUM(BF97:BF98)+SUM(BF116:BF148)), 2)</f>
        <v>0</v>
      </c>
      <c r="I33" s="195"/>
      <c r="J33" s="195"/>
      <c r="K33" s="32"/>
      <c r="L33" s="32"/>
      <c r="M33" s="198">
        <f>ROUND(ROUND((SUM(BF97:BF98)+SUM(BF116:BF148)), 2)*F33, 2)</f>
        <v>0</v>
      </c>
      <c r="N33" s="195"/>
      <c r="O33" s="195"/>
      <c r="P33" s="195"/>
      <c r="Q33" s="32"/>
      <c r="R33" s="33"/>
    </row>
    <row r="34" spans="2:18" s="1" customFormat="1" ht="14.45" hidden="1" customHeight="1">
      <c r="B34" s="31"/>
      <c r="C34" s="32"/>
      <c r="D34" s="32"/>
      <c r="E34" s="38" t="s">
        <v>42</v>
      </c>
      <c r="F34" s="39">
        <v>0.2</v>
      </c>
      <c r="G34" s="104" t="s">
        <v>40</v>
      </c>
      <c r="H34" s="198">
        <f>ROUND((SUM(BG97:BG98)+SUM(BG116:BG148)), 2)</f>
        <v>0</v>
      </c>
      <c r="I34" s="195"/>
      <c r="J34" s="195"/>
      <c r="K34" s="32"/>
      <c r="L34" s="32"/>
      <c r="M34" s="198">
        <v>0</v>
      </c>
      <c r="N34" s="195"/>
      <c r="O34" s="195"/>
      <c r="P34" s="195"/>
      <c r="Q34" s="32"/>
      <c r="R34" s="33"/>
    </row>
    <row r="35" spans="2:18" s="1" customFormat="1" ht="14.45" hidden="1" customHeight="1">
      <c r="B35" s="31"/>
      <c r="C35" s="32"/>
      <c r="D35" s="32"/>
      <c r="E35" s="38" t="s">
        <v>43</v>
      </c>
      <c r="F35" s="39">
        <v>0.2</v>
      </c>
      <c r="G35" s="104" t="s">
        <v>40</v>
      </c>
      <c r="H35" s="198">
        <f>ROUND((SUM(BH97:BH98)+SUM(BH116:BH148)), 2)</f>
        <v>0</v>
      </c>
      <c r="I35" s="195"/>
      <c r="J35" s="195"/>
      <c r="K35" s="32"/>
      <c r="L35" s="32"/>
      <c r="M35" s="198">
        <v>0</v>
      </c>
      <c r="N35" s="195"/>
      <c r="O35" s="195"/>
      <c r="P35" s="195"/>
      <c r="Q35" s="32"/>
      <c r="R35" s="33"/>
    </row>
    <row r="36" spans="2:18" s="1" customFormat="1" ht="14.45" hidden="1" customHeight="1">
      <c r="B36" s="31"/>
      <c r="C36" s="32"/>
      <c r="D36" s="32"/>
      <c r="E36" s="38" t="s">
        <v>44</v>
      </c>
      <c r="F36" s="39">
        <v>0</v>
      </c>
      <c r="G36" s="104" t="s">
        <v>40</v>
      </c>
      <c r="H36" s="198">
        <f>ROUND((SUM(BI97:BI98)+SUM(BI116:BI148)), 2)</f>
        <v>0</v>
      </c>
      <c r="I36" s="195"/>
      <c r="J36" s="195"/>
      <c r="K36" s="32"/>
      <c r="L36" s="32"/>
      <c r="M36" s="198">
        <v>0</v>
      </c>
      <c r="N36" s="195"/>
      <c r="O36" s="195"/>
      <c r="P36" s="195"/>
      <c r="Q36" s="32"/>
      <c r="R36" s="33"/>
    </row>
    <row r="37" spans="2:18" s="1" customFormat="1" ht="6.95" customHeight="1">
      <c r="B37" s="31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3"/>
    </row>
    <row r="38" spans="2:18" s="1" customFormat="1" ht="25.35" customHeight="1">
      <c r="B38" s="31"/>
      <c r="C38" s="100"/>
      <c r="D38" s="105" t="s">
        <v>45</v>
      </c>
      <c r="E38" s="71"/>
      <c r="F38" s="71"/>
      <c r="G38" s="106" t="s">
        <v>46</v>
      </c>
      <c r="H38" s="107" t="s">
        <v>47</v>
      </c>
      <c r="I38" s="71"/>
      <c r="J38" s="71"/>
      <c r="K38" s="71"/>
      <c r="L38" s="199">
        <f>SUM(M30:M36)</f>
        <v>0</v>
      </c>
      <c r="M38" s="199"/>
      <c r="N38" s="199"/>
      <c r="O38" s="199"/>
      <c r="P38" s="200"/>
      <c r="Q38" s="100"/>
      <c r="R38" s="33"/>
    </row>
    <row r="39" spans="2:18" s="1" customFormat="1" ht="14.45" customHeight="1">
      <c r="B39" s="31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3"/>
    </row>
    <row r="40" spans="2:18" s="1" customFormat="1" ht="14.45" customHeight="1">
      <c r="B40" s="31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3"/>
    </row>
    <row r="41" spans="2:18">
      <c r="B41" s="21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2"/>
    </row>
    <row r="42" spans="2:18">
      <c r="B42" s="21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2"/>
    </row>
    <row r="43" spans="2:18">
      <c r="B43" s="21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2"/>
    </row>
    <row r="44" spans="2:18">
      <c r="B44" s="21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2"/>
    </row>
    <row r="45" spans="2:18">
      <c r="B45" s="21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2"/>
    </row>
    <row r="46" spans="2:18">
      <c r="B46" s="21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2"/>
    </row>
    <row r="47" spans="2:18">
      <c r="B47" s="21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2"/>
    </row>
    <row r="48" spans="2:18">
      <c r="B48" s="21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2"/>
    </row>
    <row r="49" spans="2:18">
      <c r="B49" s="21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2"/>
    </row>
    <row r="50" spans="2:18" s="1" customFormat="1" ht="15">
      <c r="B50" s="31"/>
      <c r="C50" s="32"/>
      <c r="D50" s="46" t="s">
        <v>48</v>
      </c>
      <c r="E50" s="47"/>
      <c r="F50" s="47"/>
      <c r="G50" s="47"/>
      <c r="H50" s="48"/>
      <c r="I50" s="32"/>
      <c r="J50" s="46" t="s">
        <v>49</v>
      </c>
      <c r="K50" s="47"/>
      <c r="L50" s="47"/>
      <c r="M50" s="47"/>
      <c r="N50" s="47"/>
      <c r="O50" s="47"/>
      <c r="P50" s="48"/>
      <c r="Q50" s="32"/>
      <c r="R50" s="33"/>
    </row>
    <row r="51" spans="2:18">
      <c r="B51" s="21"/>
      <c r="C51" s="24"/>
      <c r="D51" s="49"/>
      <c r="E51" s="24"/>
      <c r="F51" s="24"/>
      <c r="G51" s="24"/>
      <c r="H51" s="50"/>
      <c r="I51" s="24"/>
      <c r="J51" s="49"/>
      <c r="K51" s="24"/>
      <c r="L51" s="24"/>
      <c r="M51" s="24"/>
      <c r="N51" s="24"/>
      <c r="O51" s="24"/>
      <c r="P51" s="50"/>
      <c r="Q51" s="24"/>
      <c r="R51" s="22"/>
    </row>
    <row r="52" spans="2:18">
      <c r="B52" s="21"/>
      <c r="C52" s="24"/>
      <c r="D52" s="49"/>
      <c r="E52" s="24"/>
      <c r="F52" s="24"/>
      <c r="G52" s="24"/>
      <c r="H52" s="50"/>
      <c r="I52" s="24"/>
      <c r="J52" s="49"/>
      <c r="K52" s="24"/>
      <c r="L52" s="24"/>
      <c r="M52" s="24"/>
      <c r="N52" s="24"/>
      <c r="O52" s="24"/>
      <c r="P52" s="50"/>
      <c r="Q52" s="24"/>
      <c r="R52" s="22"/>
    </row>
    <row r="53" spans="2:18">
      <c r="B53" s="21"/>
      <c r="C53" s="24"/>
      <c r="D53" s="49"/>
      <c r="E53" s="24"/>
      <c r="F53" s="24"/>
      <c r="G53" s="24"/>
      <c r="H53" s="50"/>
      <c r="I53" s="24"/>
      <c r="J53" s="49"/>
      <c r="K53" s="24"/>
      <c r="L53" s="24"/>
      <c r="M53" s="24"/>
      <c r="N53" s="24"/>
      <c r="O53" s="24"/>
      <c r="P53" s="50"/>
      <c r="Q53" s="24"/>
      <c r="R53" s="22"/>
    </row>
    <row r="54" spans="2:18">
      <c r="B54" s="21"/>
      <c r="C54" s="24"/>
      <c r="D54" s="49"/>
      <c r="E54" s="24"/>
      <c r="F54" s="24"/>
      <c r="G54" s="24"/>
      <c r="H54" s="50"/>
      <c r="I54" s="24"/>
      <c r="J54" s="49"/>
      <c r="K54" s="24"/>
      <c r="L54" s="24"/>
      <c r="M54" s="24"/>
      <c r="N54" s="24"/>
      <c r="O54" s="24"/>
      <c r="P54" s="50"/>
      <c r="Q54" s="24"/>
      <c r="R54" s="22"/>
    </row>
    <row r="55" spans="2:18">
      <c r="B55" s="21"/>
      <c r="C55" s="24"/>
      <c r="D55" s="49"/>
      <c r="E55" s="24"/>
      <c r="F55" s="24"/>
      <c r="G55" s="24"/>
      <c r="H55" s="50"/>
      <c r="I55" s="24"/>
      <c r="J55" s="49"/>
      <c r="K55" s="24"/>
      <c r="L55" s="24"/>
      <c r="M55" s="24"/>
      <c r="N55" s="24"/>
      <c r="O55" s="24"/>
      <c r="P55" s="50"/>
      <c r="Q55" s="24"/>
      <c r="R55" s="22"/>
    </row>
    <row r="56" spans="2:18">
      <c r="B56" s="21"/>
      <c r="C56" s="24"/>
      <c r="D56" s="49"/>
      <c r="E56" s="24"/>
      <c r="F56" s="24"/>
      <c r="G56" s="24"/>
      <c r="H56" s="50"/>
      <c r="I56" s="24"/>
      <c r="J56" s="49"/>
      <c r="K56" s="24"/>
      <c r="L56" s="24"/>
      <c r="M56" s="24"/>
      <c r="N56" s="24"/>
      <c r="O56" s="24"/>
      <c r="P56" s="50"/>
      <c r="Q56" s="24"/>
      <c r="R56" s="22"/>
    </row>
    <row r="57" spans="2:18">
      <c r="B57" s="21"/>
      <c r="C57" s="24"/>
      <c r="D57" s="49"/>
      <c r="E57" s="24"/>
      <c r="F57" s="24"/>
      <c r="G57" s="24"/>
      <c r="H57" s="50"/>
      <c r="I57" s="24"/>
      <c r="J57" s="49"/>
      <c r="K57" s="24"/>
      <c r="L57" s="24"/>
      <c r="M57" s="24"/>
      <c r="N57" s="24"/>
      <c r="O57" s="24"/>
      <c r="P57" s="50"/>
      <c r="Q57" s="24"/>
      <c r="R57" s="22"/>
    </row>
    <row r="58" spans="2:18">
      <c r="B58" s="21"/>
      <c r="C58" s="24"/>
      <c r="D58" s="49"/>
      <c r="E58" s="24"/>
      <c r="F58" s="24"/>
      <c r="G58" s="24"/>
      <c r="H58" s="50"/>
      <c r="I58" s="24"/>
      <c r="J58" s="49"/>
      <c r="K58" s="24"/>
      <c r="L58" s="24"/>
      <c r="M58" s="24"/>
      <c r="N58" s="24"/>
      <c r="O58" s="24"/>
      <c r="P58" s="50"/>
      <c r="Q58" s="24"/>
      <c r="R58" s="22"/>
    </row>
    <row r="59" spans="2:18" s="1" customFormat="1" ht="15">
      <c r="B59" s="31"/>
      <c r="C59" s="32"/>
      <c r="D59" s="51" t="s">
        <v>50</v>
      </c>
      <c r="E59" s="52"/>
      <c r="F59" s="52"/>
      <c r="G59" s="53" t="s">
        <v>51</v>
      </c>
      <c r="H59" s="54"/>
      <c r="I59" s="32"/>
      <c r="J59" s="51" t="s">
        <v>50</v>
      </c>
      <c r="K59" s="52"/>
      <c r="L59" s="52"/>
      <c r="M59" s="52"/>
      <c r="N59" s="53" t="s">
        <v>51</v>
      </c>
      <c r="O59" s="52"/>
      <c r="P59" s="54"/>
      <c r="Q59" s="32"/>
      <c r="R59" s="33"/>
    </row>
    <row r="60" spans="2:18">
      <c r="B60" s="21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2"/>
    </row>
    <row r="61" spans="2:18" s="1" customFormat="1" ht="15">
      <c r="B61" s="31"/>
      <c r="C61" s="32"/>
      <c r="D61" s="46" t="s">
        <v>52</v>
      </c>
      <c r="E61" s="47"/>
      <c r="F61" s="47"/>
      <c r="G61" s="47"/>
      <c r="H61" s="48"/>
      <c r="I61" s="32"/>
      <c r="J61" s="46" t="s">
        <v>53</v>
      </c>
      <c r="K61" s="47"/>
      <c r="L61" s="47"/>
      <c r="M61" s="47"/>
      <c r="N61" s="47"/>
      <c r="O61" s="47"/>
      <c r="P61" s="48"/>
      <c r="Q61" s="32"/>
      <c r="R61" s="33"/>
    </row>
    <row r="62" spans="2:18">
      <c r="B62" s="21"/>
      <c r="C62" s="24"/>
      <c r="D62" s="49"/>
      <c r="E62" s="24"/>
      <c r="F62" s="24"/>
      <c r="G62" s="24"/>
      <c r="H62" s="50"/>
      <c r="I62" s="24"/>
      <c r="J62" s="49"/>
      <c r="K62" s="24"/>
      <c r="L62" s="24"/>
      <c r="M62" s="24"/>
      <c r="N62" s="24"/>
      <c r="O62" s="24"/>
      <c r="P62" s="50"/>
      <c r="Q62" s="24"/>
      <c r="R62" s="22"/>
    </row>
    <row r="63" spans="2:18">
      <c r="B63" s="21"/>
      <c r="C63" s="24"/>
      <c r="D63" s="49"/>
      <c r="E63" s="24"/>
      <c r="F63" s="24"/>
      <c r="G63" s="24"/>
      <c r="H63" s="50"/>
      <c r="I63" s="24"/>
      <c r="J63" s="49"/>
      <c r="K63" s="24"/>
      <c r="L63" s="24"/>
      <c r="M63" s="24"/>
      <c r="N63" s="24"/>
      <c r="O63" s="24"/>
      <c r="P63" s="50"/>
      <c r="Q63" s="24"/>
      <c r="R63" s="22"/>
    </row>
    <row r="64" spans="2:18">
      <c r="B64" s="21"/>
      <c r="C64" s="24"/>
      <c r="D64" s="49"/>
      <c r="E64" s="24"/>
      <c r="F64" s="24"/>
      <c r="G64" s="24"/>
      <c r="H64" s="50"/>
      <c r="I64" s="24"/>
      <c r="J64" s="49"/>
      <c r="K64" s="24"/>
      <c r="L64" s="24"/>
      <c r="M64" s="24"/>
      <c r="N64" s="24"/>
      <c r="O64" s="24"/>
      <c r="P64" s="50"/>
      <c r="Q64" s="24"/>
      <c r="R64" s="22"/>
    </row>
    <row r="65" spans="2:18">
      <c r="B65" s="21"/>
      <c r="C65" s="24"/>
      <c r="D65" s="49"/>
      <c r="E65" s="24"/>
      <c r="F65" s="24"/>
      <c r="G65" s="24"/>
      <c r="H65" s="50"/>
      <c r="I65" s="24"/>
      <c r="J65" s="49"/>
      <c r="K65" s="24"/>
      <c r="L65" s="24"/>
      <c r="M65" s="24"/>
      <c r="N65" s="24"/>
      <c r="O65" s="24"/>
      <c r="P65" s="50"/>
      <c r="Q65" s="24"/>
      <c r="R65" s="22"/>
    </row>
    <row r="66" spans="2:18">
      <c r="B66" s="21"/>
      <c r="C66" s="24"/>
      <c r="D66" s="49"/>
      <c r="E66" s="24"/>
      <c r="F66" s="24"/>
      <c r="G66" s="24"/>
      <c r="H66" s="50"/>
      <c r="I66" s="24"/>
      <c r="J66" s="49"/>
      <c r="K66" s="24"/>
      <c r="L66" s="24"/>
      <c r="M66" s="24"/>
      <c r="N66" s="24"/>
      <c r="O66" s="24"/>
      <c r="P66" s="50"/>
      <c r="Q66" s="24"/>
      <c r="R66" s="22"/>
    </row>
    <row r="67" spans="2:18">
      <c r="B67" s="21"/>
      <c r="C67" s="24"/>
      <c r="D67" s="49"/>
      <c r="E67" s="24"/>
      <c r="F67" s="24"/>
      <c r="G67" s="24"/>
      <c r="H67" s="50"/>
      <c r="I67" s="24"/>
      <c r="J67" s="49"/>
      <c r="K67" s="24"/>
      <c r="L67" s="24"/>
      <c r="M67" s="24"/>
      <c r="N67" s="24"/>
      <c r="O67" s="24"/>
      <c r="P67" s="50"/>
      <c r="Q67" s="24"/>
      <c r="R67" s="22"/>
    </row>
    <row r="68" spans="2:18">
      <c r="B68" s="21"/>
      <c r="C68" s="24"/>
      <c r="D68" s="49"/>
      <c r="E68" s="24"/>
      <c r="F68" s="24"/>
      <c r="G68" s="24"/>
      <c r="H68" s="50"/>
      <c r="I68" s="24"/>
      <c r="J68" s="49"/>
      <c r="K68" s="24"/>
      <c r="L68" s="24"/>
      <c r="M68" s="24"/>
      <c r="N68" s="24"/>
      <c r="O68" s="24"/>
      <c r="P68" s="50"/>
      <c r="Q68" s="24"/>
      <c r="R68" s="22"/>
    </row>
    <row r="69" spans="2:18">
      <c r="B69" s="21"/>
      <c r="C69" s="24"/>
      <c r="D69" s="49"/>
      <c r="E69" s="24"/>
      <c r="F69" s="24"/>
      <c r="G69" s="24"/>
      <c r="H69" s="50"/>
      <c r="I69" s="24"/>
      <c r="J69" s="49"/>
      <c r="K69" s="24"/>
      <c r="L69" s="24"/>
      <c r="M69" s="24"/>
      <c r="N69" s="24"/>
      <c r="O69" s="24"/>
      <c r="P69" s="50"/>
      <c r="Q69" s="24"/>
      <c r="R69" s="22"/>
    </row>
    <row r="70" spans="2:18" s="1" customFormat="1" ht="15">
      <c r="B70" s="31"/>
      <c r="C70" s="32"/>
      <c r="D70" s="51" t="s">
        <v>50</v>
      </c>
      <c r="E70" s="52"/>
      <c r="F70" s="52"/>
      <c r="G70" s="53" t="s">
        <v>51</v>
      </c>
      <c r="H70" s="54"/>
      <c r="I70" s="32"/>
      <c r="J70" s="51" t="s">
        <v>50</v>
      </c>
      <c r="K70" s="52"/>
      <c r="L70" s="52"/>
      <c r="M70" s="52"/>
      <c r="N70" s="53" t="s">
        <v>51</v>
      </c>
      <c r="O70" s="52"/>
      <c r="P70" s="54"/>
      <c r="Q70" s="32"/>
      <c r="R70" s="33"/>
    </row>
    <row r="71" spans="2:18" s="1" customFormat="1" ht="14.45" customHeight="1">
      <c r="B71" s="55"/>
      <c r="C71" s="56"/>
      <c r="D71" s="56"/>
      <c r="E71" s="56"/>
      <c r="F71" s="56"/>
      <c r="G71" s="56"/>
      <c r="H71" s="56"/>
      <c r="I71" s="56"/>
      <c r="J71" s="56"/>
      <c r="K71" s="56"/>
      <c r="L71" s="56"/>
      <c r="M71" s="56"/>
      <c r="N71" s="56"/>
      <c r="O71" s="56"/>
      <c r="P71" s="56"/>
      <c r="Q71" s="56"/>
      <c r="R71" s="57"/>
    </row>
    <row r="75" spans="2:18" s="1" customFormat="1" ht="6.95" customHeight="1">
      <c r="B75" s="58"/>
      <c r="C75" s="59"/>
      <c r="D75" s="59"/>
      <c r="E75" s="59"/>
      <c r="F75" s="59"/>
      <c r="G75" s="59"/>
      <c r="H75" s="59"/>
      <c r="I75" s="59"/>
      <c r="J75" s="59"/>
      <c r="K75" s="59"/>
      <c r="L75" s="59"/>
      <c r="M75" s="59"/>
      <c r="N75" s="59"/>
      <c r="O75" s="59"/>
      <c r="P75" s="59"/>
      <c r="Q75" s="59"/>
      <c r="R75" s="60"/>
    </row>
    <row r="76" spans="2:18" s="1" customFormat="1" ht="36.950000000000003" customHeight="1">
      <c r="B76" s="31"/>
      <c r="C76" s="161" t="s">
        <v>418</v>
      </c>
      <c r="D76" s="162"/>
      <c r="E76" s="162"/>
      <c r="F76" s="162"/>
      <c r="G76" s="162"/>
      <c r="H76" s="162"/>
      <c r="I76" s="162"/>
      <c r="J76" s="162"/>
      <c r="K76" s="162"/>
      <c r="L76" s="162"/>
      <c r="M76" s="162"/>
      <c r="N76" s="162"/>
      <c r="O76" s="162"/>
      <c r="P76" s="162"/>
      <c r="Q76" s="162"/>
      <c r="R76" s="33"/>
    </row>
    <row r="77" spans="2:18" s="1" customFormat="1" ht="6.95" customHeight="1">
      <c r="B77" s="31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3"/>
    </row>
    <row r="78" spans="2:18" s="1" customFormat="1" ht="30" customHeight="1">
      <c r="B78" s="31"/>
      <c r="C78" s="28" t="s">
        <v>16</v>
      </c>
      <c r="D78" s="32"/>
      <c r="E78" s="32"/>
      <c r="F78" s="193" t="str">
        <f>F6</f>
        <v>Zníženie energetickej náročnosti výrobnej haly</v>
      </c>
      <c r="G78" s="194"/>
      <c r="H78" s="194"/>
      <c r="I78" s="194"/>
      <c r="J78" s="194"/>
      <c r="K78" s="194"/>
      <c r="L78" s="194"/>
      <c r="M78" s="194"/>
      <c r="N78" s="194"/>
      <c r="O78" s="194"/>
      <c r="P78" s="194"/>
      <c r="Q78" s="32"/>
      <c r="R78" s="33"/>
    </row>
    <row r="79" spans="2:18" s="1" customFormat="1" ht="36.950000000000003" customHeight="1">
      <c r="B79" s="31"/>
      <c r="C79" s="65" t="s">
        <v>101</v>
      </c>
      <c r="D79" s="32"/>
      <c r="E79" s="32"/>
      <c r="F79" s="175" t="str">
        <f>F7</f>
        <v>1 - Strecha S1 a S2</v>
      </c>
      <c r="G79" s="195"/>
      <c r="H79" s="195"/>
      <c r="I79" s="195"/>
      <c r="J79" s="195"/>
      <c r="K79" s="195"/>
      <c r="L79" s="195"/>
      <c r="M79" s="195"/>
      <c r="N79" s="195"/>
      <c r="O79" s="195"/>
      <c r="P79" s="195"/>
      <c r="Q79" s="32"/>
      <c r="R79" s="33"/>
    </row>
    <row r="80" spans="2:18" s="1" customFormat="1" ht="6.95" customHeight="1">
      <c r="B80" s="31"/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3"/>
    </row>
    <row r="81" spans="2:47" s="1" customFormat="1" ht="18" customHeight="1">
      <c r="B81" s="31"/>
      <c r="C81" s="28" t="s">
        <v>20</v>
      </c>
      <c r="D81" s="32"/>
      <c r="E81" s="32"/>
      <c r="F81" s="26" t="str">
        <f>F9</f>
        <v>KN-C 2026/8 Sabinov</v>
      </c>
      <c r="G81" s="32"/>
      <c r="H81" s="32"/>
      <c r="I81" s="32"/>
      <c r="J81" s="32"/>
      <c r="K81" s="28" t="s">
        <v>22</v>
      </c>
      <c r="L81" s="32"/>
      <c r="M81" s="196">
        <f>IF(O9="","",O9)</f>
        <v>43755</v>
      </c>
      <c r="N81" s="196"/>
      <c r="O81" s="196"/>
      <c r="P81" s="196"/>
      <c r="Q81" s="32"/>
      <c r="R81" s="33"/>
    </row>
    <row r="82" spans="2:47" s="1" customFormat="1" ht="6.95" customHeight="1">
      <c r="B82" s="31"/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3"/>
    </row>
    <row r="83" spans="2:47" s="1" customFormat="1" ht="15">
      <c r="B83" s="31"/>
      <c r="C83" s="28" t="s">
        <v>23</v>
      </c>
      <c r="D83" s="32"/>
      <c r="E83" s="32"/>
      <c r="F83" s="26" t="str">
        <f>E12</f>
        <v>UNISTROJ s.r.o,ul. Hollého 51, Sabinov</v>
      </c>
      <c r="G83" s="32"/>
      <c r="H83" s="32"/>
      <c r="I83" s="32"/>
      <c r="J83" s="32"/>
      <c r="K83" s="28" t="s">
        <v>29</v>
      </c>
      <c r="L83" s="32"/>
      <c r="M83" s="163" t="str">
        <f>E18</f>
        <v>Ing. Marek Feling, Ing.Ján Nebus</v>
      </c>
      <c r="N83" s="163"/>
      <c r="O83" s="163"/>
      <c r="P83" s="163"/>
      <c r="Q83" s="163"/>
      <c r="R83" s="33"/>
    </row>
    <row r="84" spans="2:47" s="1" customFormat="1" ht="14.45" customHeight="1">
      <c r="B84" s="31"/>
      <c r="C84" s="28" t="s">
        <v>27</v>
      </c>
      <c r="D84" s="32"/>
      <c r="E84" s="32"/>
      <c r="F84" s="26" t="str">
        <f>IF(E15="","",E15)</f>
        <v xml:space="preserve"> </v>
      </c>
      <c r="G84" s="32"/>
      <c r="H84" s="32"/>
      <c r="I84" s="32"/>
      <c r="J84" s="32"/>
      <c r="K84" s="28" t="s">
        <v>32</v>
      </c>
      <c r="L84" s="32"/>
      <c r="M84" s="163" t="str">
        <f>E21</f>
        <v>Anna Hricová</v>
      </c>
      <c r="N84" s="163"/>
      <c r="O84" s="163"/>
      <c r="P84" s="163"/>
      <c r="Q84" s="163"/>
      <c r="R84" s="33"/>
    </row>
    <row r="85" spans="2:47" s="1" customFormat="1" ht="10.35" customHeight="1">
      <c r="B85" s="31"/>
      <c r="C85" s="32"/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3"/>
    </row>
    <row r="86" spans="2:47" s="1" customFormat="1" ht="29.25" customHeight="1">
      <c r="B86" s="31"/>
      <c r="C86" s="201" t="s">
        <v>105</v>
      </c>
      <c r="D86" s="202"/>
      <c r="E86" s="202"/>
      <c r="F86" s="202"/>
      <c r="G86" s="202"/>
      <c r="H86" s="100"/>
      <c r="I86" s="100"/>
      <c r="J86" s="100"/>
      <c r="K86" s="100"/>
      <c r="L86" s="100"/>
      <c r="M86" s="100"/>
      <c r="N86" s="201" t="s">
        <v>106</v>
      </c>
      <c r="O86" s="202"/>
      <c r="P86" s="202"/>
      <c r="Q86" s="202"/>
      <c r="R86" s="33"/>
    </row>
    <row r="87" spans="2:47" s="1" customFormat="1" ht="10.35" customHeight="1">
      <c r="B87" s="31"/>
      <c r="C87" s="32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3"/>
    </row>
    <row r="88" spans="2:47" s="1" customFormat="1" ht="29.25" customHeight="1">
      <c r="B88" s="31"/>
      <c r="C88" s="108" t="s">
        <v>107</v>
      </c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185">
        <f>N116</f>
        <v>0</v>
      </c>
      <c r="O88" s="203"/>
      <c r="P88" s="203"/>
      <c r="Q88" s="203"/>
      <c r="R88" s="33"/>
      <c r="AU88" s="17" t="s">
        <v>108</v>
      </c>
    </row>
    <row r="89" spans="2:47" s="6" customFormat="1" ht="24.95" customHeight="1">
      <c r="B89" s="109"/>
      <c r="C89" s="110"/>
      <c r="D89" s="111" t="s">
        <v>109</v>
      </c>
      <c r="E89" s="110"/>
      <c r="F89" s="110"/>
      <c r="G89" s="110"/>
      <c r="H89" s="110"/>
      <c r="I89" s="110"/>
      <c r="J89" s="110"/>
      <c r="K89" s="110"/>
      <c r="L89" s="110"/>
      <c r="M89" s="110"/>
      <c r="N89" s="204">
        <f>N117</f>
        <v>0</v>
      </c>
      <c r="O89" s="205"/>
      <c r="P89" s="205"/>
      <c r="Q89" s="205"/>
      <c r="R89" s="112"/>
    </row>
    <row r="90" spans="2:47" s="7" customFormat="1" ht="19.899999999999999" customHeight="1">
      <c r="B90" s="113"/>
      <c r="C90" s="114"/>
      <c r="D90" s="115" t="s">
        <v>110</v>
      </c>
      <c r="E90" s="114"/>
      <c r="F90" s="114"/>
      <c r="G90" s="114"/>
      <c r="H90" s="114"/>
      <c r="I90" s="114"/>
      <c r="J90" s="114"/>
      <c r="K90" s="114"/>
      <c r="L90" s="114"/>
      <c r="M90" s="114"/>
      <c r="N90" s="206">
        <f>N118</f>
        <v>0</v>
      </c>
      <c r="O90" s="207"/>
      <c r="P90" s="207"/>
      <c r="Q90" s="207"/>
      <c r="R90" s="116"/>
    </row>
    <row r="91" spans="2:47" s="6" customFormat="1" ht="24.95" customHeight="1">
      <c r="B91" s="109"/>
      <c r="C91" s="110"/>
      <c r="D91" s="111" t="s">
        <v>111</v>
      </c>
      <c r="E91" s="110"/>
      <c r="F91" s="110"/>
      <c r="G91" s="110"/>
      <c r="H91" s="110"/>
      <c r="I91" s="110"/>
      <c r="J91" s="110"/>
      <c r="K91" s="110"/>
      <c r="L91" s="110"/>
      <c r="M91" s="110"/>
      <c r="N91" s="204">
        <f>N120</f>
        <v>0</v>
      </c>
      <c r="O91" s="205"/>
      <c r="P91" s="205"/>
      <c r="Q91" s="205"/>
      <c r="R91" s="112"/>
    </row>
    <row r="92" spans="2:47" s="7" customFormat="1" ht="19.899999999999999" customHeight="1">
      <c r="B92" s="113"/>
      <c r="C92" s="114"/>
      <c r="D92" s="115" t="s">
        <v>112</v>
      </c>
      <c r="E92" s="114"/>
      <c r="F92" s="114"/>
      <c r="G92" s="114"/>
      <c r="H92" s="114"/>
      <c r="I92" s="114"/>
      <c r="J92" s="114"/>
      <c r="K92" s="114"/>
      <c r="L92" s="114"/>
      <c r="M92" s="114"/>
      <c r="N92" s="206">
        <f>N121</f>
        <v>0</v>
      </c>
      <c r="O92" s="207"/>
      <c r="P92" s="207"/>
      <c r="Q92" s="207"/>
      <c r="R92" s="116"/>
    </row>
    <row r="93" spans="2:47" s="7" customFormat="1" ht="19.899999999999999" customHeight="1">
      <c r="B93" s="113"/>
      <c r="C93" s="114"/>
      <c r="D93" s="115" t="s">
        <v>113</v>
      </c>
      <c r="E93" s="114"/>
      <c r="F93" s="114"/>
      <c r="G93" s="114"/>
      <c r="H93" s="114"/>
      <c r="I93" s="114"/>
      <c r="J93" s="114"/>
      <c r="K93" s="114"/>
      <c r="L93" s="114"/>
      <c r="M93" s="114"/>
      <c r="N93" s="206">
        <f>N124</f>
        <v>0</v>
      </c>
      <c r="O93" s="207"/>
      <c r="P93" s="207"/>
      <c r="Q93" s="207"/>
      <c r="R93" s="116"/>
    </row>
    <row r="94" spans="2:47" s="7" customFormat="1" ht="19.899999999999999" customHeight="1">
      <c r="B94" s="113"/>
      <c r="C94" s="114"/>
      <c r="D94" s="115" t="s">
        <v>114</v>
      </c>
      <c r="E94" s="114"/>
      <c r="F94" s="114"/>
      <c r="G94" s="114"/>
      <c r="H94" s="114"/>
      <c r="I94" s="114"/>
      <c r="J94" s="114"/>
      <c r="K94" s="114"/>
      <c r="L94" s="114"/>
      <c r="M94" s="114"/>
      <c r="N94" s="206">
        <f>N131</f>
        <v>0</v>
      </c>
      <c r="O94" s="207"/>
      <c r="P94" s="207"/>
      <c r="Q94" s="207"/>
      <c r="R94" s="116"/>
    </row>
    <row r="95" spans="2:47" s="7" customFormat="1" ht="19.899999999999999" customHeight="1">
      <c r="B95" s="113"/>
      <c r="C95" s="114"/>
      <c r="D95" s="115" t="s">
        <v>115</v>
      </c>
      <c r="E95" s="114"/>
      <c r="F95" s="114"/>
      <c r="G95" s="114"/>
      <c r="H95" s="114"/>
      <c r="I95" s="114"/>
      <c r="J95" s="114"/>
      <c r="K95" s="114"/>
      <c r="L95" s="114"/>
      <c r="M95" s="114"/>
      <c r="N95" s="206">
        <f>N139</f>
        <v>0</v>
      </c>
      <c r="O95" s="207"/>
      <c r="P95" s="207"/>
      <c r="Q95" s="207"/>
      <c r="R95" s="116"/>
    </row>
    <row r="96" spans="2:47" s="1" customFormat="1" ht="21.75" customHeight="1">
      <c r="B96" s="31"/>
      <c r="C96" s="32"/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33"/>
    </row>
    <row r="97" spans="2:21" s="1" customFormat="1" ht="29.25" customHeight="1">
      <c r="B97" s="31"/>
      <c r="C97" s="108" t="s">
        <v>116</v>
      </c>
      <c r="D97" s="32"/>
      <c r="E97" s="32"/>
      <c r="F97" s="32"/>
      <c r="G97" s="32"/>
      <c r="H97" s="32"/>
      <c r="I97" s="32"/>
      <c r="J97" s="32"/>
      <c r="K97" s="32"/>
      <c r="L97" s="32"/>
      <c r="M97" s="32"/>
      <c r="N97" s="203">
        <v>0</v>
      </c>
      <c r="O97" s="208"/>
      <c r="P97" s="208"/>
      <c r="Q97" s="208"/>
      <c r="R97" s="33"/>
      <c r="T97" s="117"/>
      <c r="U97" s="118" t="s">
        <v>38</v>
      </c>
    </row>
    <row r="98" spans="2:21" s="1" customFormat="1" ht="18" customHeight="1">
      <c r="B98" s="31"/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32"/>
      <c r="Q98" s="32"/>
      <c r="R98" s="33"/>
    </row>
    <row r="99" spans="2:21" s="1" customFormat="1" ht="29.25" customHeight="1">
      <c r="B99" s="31"/>
      <c r="C99" s="99" t="s">
        <v>95</v>
      </c>
      <c r="D99" s="100"/>
      <c r="E99" s="100"/>
      <c r="F99" s="100"/>
      <c r="G99" s="100"/>
      <c r="H99" s="100"/>
      <c r="I99" s="100"/>
      <c r="J99" s="100"/>
      <c r="K99" s="100"/>
      <c r="L99" s="181">
        <f>ROUND(SUM(N88+N97),2)</f>
        <v>0</v>
      </c>
      <c r="M99" s="181"/>
      <c r="N99" s="181"/>
      <c r="O99" s="181"/>
      <c r="P99" s="181"/>
      <c r="Q99" s="181"/>
      <c r="R99" s="33"/>
    </row>
    <row r="100" spans="2:21" s="1" customFormat="1" ht="6.95" customHeight="1">
      <c r="B100" s="55"/>
      <c r="C100" s="56"/>
      <c r="D100" s="56"/>
      <c r="E100" s="56"/>
      <c r="F100" s="56"/>
      <c r="G100" s="56"/>
      <c r="H100" s="56"/>
      <c r="I100" s="56"/>
      <c r="J100" s="56"/>
      <c r="K100" s="56"/>
      <c r="L100" s="56"/>
      <c r="M100" s="56"/>
      <c r="N100" s="56"/>
      <c r="O100" s="56"/>
      <c r="P100" s="56"/>
      <c r="Q100" s="56"/>
      <c r="R100" s="57"/>
    </row>
    <row r="104" spans="2:21" s="1" customFormat="1" ht="6.95" customHeight="1">
      <c r="B104" s="58"/>
      <c r="C104" s="59"/>
      <c r="D104" s="59"/>
      <c r="E104" s="59"/>
      <c r="F104" s="59"/>
      <c r="G104" s="59"/>
      <c r="H104" s="59"/>
      <c r="I104" s="59"/>
      <c r="J104" s="59"/>
      <c r="K104" s="59"/>
      <c r="L104" s="59"/>
      <c r="M104" s="59"/>
      <c r="N104" s="59"/>
      <c r="O104" s="59"/>
      <c r="P104" s="59"/>
      <c r="Q104" s="59"/>
      <c r="R104" s="60"/>
    </row>
    <row r="105" spans="2:21" s="1" customFormat="1" ht="36.950000000000003" customHeight="1">
      <c r="B105" s="31"/>
      <c r="C105" s="161" t="s">
        <v>117</v>
      </c>
      <c r="D105" s="195"/>
      <c r="E105" s="195"/>
      <c r="F105" s="195"/>
      <c r="G105" s="195"/>
      <c r="H105" s="195"/>
      <c r="I105" s="195"/>
      <c r="J105" s="195"/>
      <c r="K105" s="195"/>
      <c r="L105" s="195"/>
      <c r="M105" s="195"/>
      <c r="N105" s="195"/>
      <c r="O105" s="195"/>
      <c r="P105" s="195"/>
      <c r="Q105" s="195"/>
      <c r="R105" s="33"/>
    </row>
    <row r="106" spans="2:21" s="1" customFormat="1" ht="6.95" customHeight="1">
      <c r="B106" s="31"/>
      <c r="C106" s="32"/>
      <c r="D106" s="32"/>
      <c r="E106" s="32"/>
      <c r="F106" s="32"/>
      <c r="G106" s="32"/>
      <c r="H106" s="32"/>
      <c r="I106" s="32"/>
      <c r="J106" s="32"/>
      <c r="K106" s="32"/>
      <c r="L106" s="32"/>
      <c r="M106" s="32"/>
      <c r="N106" s="32"/>
      <c r="O106" s="32"/>
      <c r="P106" s="32"/>
      <c r="Q106" s="32"/>
      <c r="R106" s="33"/>
    </row>
    <row r="107" spans="2:21" s="1" customFormat="1" ht="30" customHeight="1">
      <c r="B107" s="31"/>
      <c r="C107" s="28" t="s">
        <v>16</v>
      </c>
      <c r="D107" s="32"/>
      <c r="E107" s="32"/>
      <c r="F107" s="193" t="str">
        <f>F6</f>
        <v>Zníženie energetickej náročnosti výrobnej haly</v>
      </c>
      <c r="G107" s="194"/>
      <c r="H107" s="194"/>
      <c r="I107" s="194"/>
      <c r="J107" s="194"/>
      <c r="K107" s="194"/>
      <c r="L107" s="194"/>
      <c r="M107" s="194"/>
      <c r="N107" s="194"/>
      <c r="O107" s="194"/>
      <c r="P107" s="194"/>
      <c r="Q107" s="32"/>
      <c r="R107" s="33"/>
    </row>
    <row r="108" spans="2:21" s="1" customFormat="1" ht="36.950000000000003" customHeight="1">
      <c r="B108" s="31"/>
      <c r="C108" s="65" t="s">
        <v>101</v>
      </c>
      <c r="D108" s="32"/>
      <c r="E108" s="32"/>
      <c r="F108" s="175" t="str">
        <f>F7</f>
        <v>1 - Strecha S1 a S2</v>
      </c>
      <c r="G108" s="195"/>
      <c r="H108" s="195"/>
      <c r="I108" s="195"/>
      <c r="J108" s="195"/>
      <c r="K108" s="195"/>
      <c r="L108" s="195"/>
      <c r="M108" s="195"/>
      <c r="N108" s="195"/>
      <c r="O108" s="195"/>
      <c r="P108" s="195"/>
      <c r="Q108" s="32"/>
      <c r="R108" s="33"/>
    </row>
    <row r="109" spans="2:21" s="1" customFormat="1" ht="6.95" customHeight="1">
      <c r="B109" s="31"/>
      <c r="C109" s="32"/>
      <c r="D109" s="32"/>
      <c r="E109" s="32"/>
      <c r="F109" s="32"/>
      <c r="G109" s="32"/>
      <c r="H109" s="32"/>
      <c r="I109" s="32"/>
      <c r="J109" s="32"/>
      <c r="K109" s="32"/>
      <c r="L109" s="32"/>
      <c r="M109" s="32"/>
      <c r="N109" s="32"/>
      <c r="O109" s="32"/>
      <c r="P109" s="32"/>
      <c r="Q109" s="32"/>
      <c r="R109" s="33"/>
    </row>
    <row r="110" spans="2:21" s="1" customFormat="1" ht="18" customHeight="1">
      <c r="B110" s="31"/>
      <c r="C110" s="28" t="s">
        <v>20</v>
      </c>
      <c r="D110" s="32"/>
      <c r="E110" s="32"/>
      <c r="F110" s="26" t="str">
        <f>F9</f>
        <v>KN-C 2026/8 Sabinov</v>
      </c>
      <c r="G110" s="32"/>
      <c r="H110" s="32"/>
      <c r="I110" s="32"/>
      <c r="J110" s="32"/>
      <c r="K110" s="28" t="s">
        <v>22</v>
      </c>
      <c r="L110" s="32"/>
      <c r="M110" s="196">
        <f>IF(O9="","",O9)</f>
        <v>43755</v>
      </c>
      <c r="N110" s="196"/>
      <c r="O110" s="196"/>
      <c r="P110" s="196"/>
      <c r="Q110" s="32"/>
      <c r="R110" s="33"/>
    </row>
    <row r="111" spans="2:21" s="1" customFormat="1" ht="6.95" customHeight="1">
      <c r="B111" s="31"/>
      <c r="C111" s="32"/>
      <c r="D111" s="32"/>
      <c r="E111" s="32"/>
      <c r="F111" s="32"/>
      <c r="G111" s="32"/>
      <c r="H111" s="32"/>
      <c r="I111" s="32"/>
      <c r="J111" s="32"/>
      <c r="K111" s="32"/>
      <c r="L111" s="32"/>
      <c r="M111" s="32"/>
      <c r="N111" s="32"/>
      <c r="O111" s="32"/>
      <c r="P111" s="32"/>
      <c r="Q111" s="32"/>
      <c r="R111" s="33"/>
    </row>
    <row r="112" spans="2:21" s="1" customFormat="1" ht="15">
      <c r="B112" s="31"/>
      <c r="C112" s="28" t="s">
        <v>23</v>
      </c>
      <c r="D112" s="32"/>
      <c r="E112" s="32"/>
      <c r="F112" s="26" t="str">
        <f>E12</f>
        <v>UNISTROJ s.r.o,ul. Hollého 51, Sabinov</v>
      </c>
      <c r="G112" s="32"/>
      <c r="H112" s="32"/>
      <c r="I112" s="32"/>
      <c r="J112" s="32"/>
      <c r="K112" s="28" t="s">
        <v>29</v>
      </c>
      <c r="L112" s="32"/>
      <c r="M112" s="163" t="str">
        <f>E18</f>
        <v>Ing. Marek Feling, Ing.Ján Nebus</v>
      </c>
      <c r="N112" s="163"/>
      <c r="O112" s="163"/>
      <c r="P112" s="163"/>
      <c r="Q112" s="163"/>
      <c r="R112" s="33"/>
    </row>
    <row r="113" spans="2:65" s="1" customFormat="1" ht="14.45" customHeight="1">
      <c r="B113" s="31"/>
      <c r="C113" s="28" t="s">
        <v>27</v>
      </c>
      <c r="D113" s="32"/>
      <c r="E113" s="32"/>
      <c r="F113" s="26" t="str">
        <f>IF(E15="","",E15)</f>
        <v xml:space="preserve"> </v>
      </c>
      <c r="G113" s="32"/>
      <c r="H113" s="32"/>
      <c r="I113" s="32"/>
      <c r="J113" s="32"/>
      <c r="K113" s="28" t="s">
        <v>32</v>
      </c>
      <c r="L113" s="32"/>
      <c r="M113" s="163" t="str">
        <f>E21</f>
        <v>Anna Hricová</v>
      </c>
      <c r="N113" s="163"/>
      <c r="O113" s="163"/>
      <c r="P113" s="163"/>
      <c r="Q113" s="163"/>
      <c r="R113" s="33"/>
    </row>
    <row r="114" spans="2:65" s="1" customFormat="1" ht="10.35" customHeight="1">
      <c r="B114" s="31"/>
      <c r="C114" s="32"/>
      <c r="D114" s="32"/>
      <c r="E114" s="32"/>
      <c r="F114" s="32"/>
      <c r="G114" s="32"/>
      <c r="H114" s="32"/>
      <c r="I114" s="32"/>
      <c r="J114" s="32"/>
      <c r="K114" s="32"/>
      <c r="L114" s="32"/>
      <c r="M114" s="32"/>
      <c r="N114" s="32"/>
      <c r="O114" s="32"/>
      <c r="P114" s="32"/>
      <c r="Q114" s="32"/>
      <c r="R114" s="33"/>
    </row>
    <row r="115" spans="2:65" s="8" customFormat="1" ht="29.25" customHeight="1">
      <c r="B115" s="119"/>
      <c r="C115" s="120" t="s">
        <v>118</v>
      </c>
      <c r="D115" s="121" t="s">
        <v>119</v>
      </c>
      <c r="E115" s="121" t="s">
        <v>56</v>
      </c>
      <c r="F115" s="209" t="s">
        <v>120</v>
      </c>
      <c r="G115" s="209"/>
      <c r="H115" s="209"/>
      <c r="I115" s="209"/>
      <c r="J115" s="121" t="s">
        <v>121</v>
      </c>
      <c r="K115" s="121" t="s">
        <v>122</v>
      </c>
      <c r="L115" s="210" t="s">
        <v>123</v>
      </c>
      <c r="M115" s="210"/>
      <c r="N115" s="209" t="s">
        <v>106</v>
      </c>
      <c r="O115" s="209"/>
      <c r="P115" s="209"/>
      <c r="Q115" s="211"/>
      <c r="R115" s="122"/>
      <c r="T115" s="72" t="s">
        <v>124</v>
      </c>
      <c r="U115" s="73" t="s">
        <v>38</v>
      </c>
      <c r="V115" s="73" t="s">
        <v>125</v>
      </c>
      <c r="W115" s="73" t="s">
        <v>126</v>
      </c>
      <c r="X115" s="73" t="s">
        <v>127</v>
      </c>
      <c r="Y115" s="73" t="s">
        <v>128</v>
      </c>
      <c r="Z115" s="73" t="s">
        <v>129</v>
      </c>
      <c r="AA115" s="74" t="s">
        <v>130</v>
      </c>
    </row>
    <row r="116" spans="2:65" s="1" customFormat="1" ht="29.25" customHeight="1">
      <c r="B116" s="31"/>
      <c r="C116" s="76" t="s">
        <v>103</v>
      </c>
      <c r="D116" s="32"/>
      <c r="E116" s="32"/>
      <c r="F116" s="32"/>
      <c r="G116" s="32"/>
      <c r="H116" s="32"/>
      <c r="I116" s="32"/>
      <c r="J116" s="32"/>
      <c r="K116" s="32"/>
      <c r="L116" s="32"/>
      <c r="M116" s="32"/>
      <c r="N116" s="217">
        <f>BK116</f>
        <v>0</v>
      </c>
      <c r="O116" s="218"/>
      <c r="P116" s="218"/>
      <c r="Q116" s="218"/>
      <c r="R116" s="33"/>
      <c r="T116" s="75"/>
      <c r="U116" s="47"/>
      <c r="V116" s="47"/>
      <c r="W116" s="123">
        <f>W117+W120</f>
        <v>1086.8865104700001</v>
      </c>
      <c r="X116" s="47"/>
      <c r="Y116" s="123">
        <f>Y117+Y120</f>
        <v>29.550787730000003</v>
      </c>
      <c r="Z116" s="47"/>
      <c r="AA116" s="124">
        <f>AA117+AA120</f>
        <v>27.865113000000001</v>
      </c>
      <c r="AT116" s="17" t="s">
        <v>73</v>
      </c>
      <c r="AU116" s="17" t="s">
        <v>108</v>
      </c>
      <c r="BK116" s="125">
        <f>BK117+BK120</f>
        <v>0</v>
      </c>
    </row>
    <row r="117" spans="2:65" s="9" customFormat="1" ht="37.35" customHeight="1">
      <c r="B117" s="126"/>
      <c r="C117" s="127"/>
      <c r="D117" s="128" t="s">
        <v>109</v>
      </c>
      <c r="E117" s="128"/>
      <c r="F117" s="128"/>
      <c r="G117" s="128"/>
      <c r="H117" s="128"/>
      <c r="I117" s="128"/>
      <c r="J117" s="128"/>
      <c r="K117" s="128"/>
      <c r="L117" s="128"/>
      <c r="M117" s="128"/>
      <c r="N117" s="219">
        <f>BK117</f>
        <v>0</v>
      </c>
      <c r="O117" s="204"/>
      <c r="P117" s="204"/>
      <c r="Q117" s="204"/>
      <c r="R117" s="129"/>
      <c r="T117" s="130"/>
      <c r="U117" s="127"/>
      <c r="V117" s="127"/>
      <c r="W117" s="131">
        <f>W118</f>
        <v>121.464</v>
      </c>
      <c r="X117" s="127"/>
      <c r="Y117" s="131">
        <f>Y118</f>
        <v>2.9787599999999999</v>
      </c>
      <c r="Z117" s="127"/>
      <c r="AA117" s="132">
        <f>AA118</f>
        <v>0</v>
      </c>
      <c r="AR117" s="133" t="s">
        <v>80</v>
      </c>
      <c r="AT117" s="134" t="s">
        <v>73</v>
      </c>
      <c r="AU117" s="134" t="s">
        <v>74</v>
      </c>
      <c r="AY117" s="133" t="s">
        <v>131</v>
      </c>
      <c r="BK117" s="135">
        <f>BK118</f>
        <v>0</v>
      </c>
    </row>
    <row r="118" spans="2:65" s="9" customFormat="1" ht="19.899999999999999" customHeight="1">
      <c r="B118" s="126"/>
      <c r="C118" s="127"/>
      <c r="D118" s="136" t="s">
        <v>110</v>
      </c>
      <c r="E118" s="136"/>
      <c r="F118" s="136"/>
      <c r="G118" s="136"/>
      <c r="H118" s="136"/>
      <c r="I118" s="136"/>
      <c r="J118" s="136"/>
      <c r="K118" s="136"/>
      <c r="L118" s="136"/>
      <c r="M118" s="136"/>
      <c r="N118" s="220">
        <f>BK118</f>
        <v>0</v>
      </c>
      <c r="O118" s="221"/>
      <c r="P118" s="221"/>
      <c r="Q118" s="221"/>
      <c r="R118" s="129"/>
      <c r="T118" s="130"/>
      <c r="U118" s="127"/>
      <c r="V118" s="127"/>
      <c r="W118" s="131">
        <f>W119</f>
        <v>121.464</v>
      </c>
      <c r="X118" s="127"/>
      <c r="Y118" s="131">
        <f>Y119</f>
        <v>2.9787599999999999</v>
      </c>
      <c r="Z118" s="127"/>
      <c r="AA118" s="132">
        <f>AA119</f>
        <v>0</v>
      </c>
      <c r="AR118" s="133" t="s">
        <v>80</v>
      </c>
      <c r="AT118" s="134" t="s">
        <v>73</v>
      </c>
      <c r="AU118" s="134" t="s">
        <v>80</v>
      </c>
      <c r="AY118" s="133" t="s">
        <v>131</v>
      </c>
      <c r="BK118" s="135">
        <f>BK119</f>
        <v>0</v>
      </c>
    </row>
    <row r="119" spans="2:65" s="1" customFormat="1" ht="31.5" customHeight="1">
      <c r="B119" s="137"/>
      <c r="C119" s="138" t="s">
        <v>80</v>
      </c>
      <c r="D119" s="138" t="s">
        <v>132</v>
      </c>
      <c r="E119" s="139" t="s">
        <v>133</v>
      </c>
      <c r="F119" s="212" t="s">
        <v>134</v>
      </c>
      <c r="G119" s="212"/>
      <c r="H119" s="212"/>
      <c r="I119" s="212"/>
      <c r="J119" s="140" t="s">
        <v>135</v>
      </c>
      <c r="K119" s="141">
        <v>482</v>
      </c>
      <c r="L119" s="213">
        <v>0</v>
      </c>
      <c r="M119" s="213"/>
      <c r="N119" s="213">
        <f>ROUND(L119*K119,2)</f>
        <v>0</v>
      </c>
      <c r="O119" s="213"/>
      <c r="P119" s="213"/>
      <c r="Q119" s="213"/>
      <c r="R119" s="142"/>
      <c r="T119" s="143" t="s">
        <v>5</v>
      </c>
      <c r="U119" s="40" t="s">
        <v>41</v>
      </c>
      <c r="V119" s="144">
        <v>0.252</v>
      </c>
      <c r="W119" s="144">
        <f>V119*K119</f>
        <v>121.464</v>
      </c>
      <c r="X119" s="144">
        <v>6.1799999999999997E-3</v>
      </c>
      <c r="Y119" s="144">
        <f>X119*K119</f>
        <v>2.9787599999999999</v>
      </c>
      <c r="Z119" s="144">
        <v>0</v>
      </c>
      <c r="AA119" s="145">
        <f>Z119*K119</f>
        <v>0</v>
      </c>
      <c r="AR119" s="17" t="s">
        <v>136</v>
      </c>
      <c r="AT119" s="17" t="s">
        <v>132</v>
      </c>
      <c r="AU119" s="17" t="s">
        <v>83</v>
      </c>
      <c r="AY119" s="17" t="s">
        <v>131</v>
      </c>
      <c r="BE119" s="146">
        <f>IF(U119="základná",N119,0)</f>
        <v>0</v>
      </c>
      <c r="BF119" s="146">
        <f>IF(U119="znížená",N119,0)</f>
        <v>0</v>
      </c>
      <c r="BG119" s="146">
        <f>IF(U119="zákl. prenesená",N119,0)</f>
        <v>0</v>
      </c>
      <c r="BH119" s="146">
        <f>IF(U119="zníž. prenesená",N119,0)</f>
        <v>0</v>
      </c>
      <c r="BI119" s="146">
        <f>IF(U119="nulová",N119,0)</f>
        <v>0</v>
      </c>
      <c r="BJ119" s="17" t="s">
        <v>83</v>
      </c>
      <c r="BK119" s="146">
        <f>ROUND(L119*K119,2)</f>
        <v>0</v>
      </c>
      <c r="BL119" s="17" t="s">
        <v>136</v>
      </c>
      <c r="BM119" s="17" t="s">
        <v>137</v>
      </c>
    </row>
    <row r="120" spans="2:65" s="9" customFormat="1" ht="37.35" customHeight="1">
      <c r="B120" s="126"/>
      <c r="C120" s="127"/>
      <c r="D120" s="128" t="s">
        <v>111</v>
      </c>
      <c r="E120" s="128"/>
      <c r="F120" s="128"/>
      <c r="G120" s="128"/>
      <c r="H120" s="128"/>
      <c r="I120" s="128"/>
      <c r="J120" s="128"/>
      <c r="K120" s="128"/>
      <c r="L120" s="128">
        <v>0</v>
      </c>
      <c r="M120" s="128"/>
      <c r="N120" s="222">
        <f>BK120</f>
        <v>0</v>
      </c>
      <c r="O120" s="223"/>
      <c r="P120" s="223"/>
      <c r="Q120" s="223"/>
      <c r="R120" s="129"/>
      <c r="T120" s="130"/>
      <c r="U120" s="127"/>
      <c r="V120" s="127"/>
      <c r="W120" s="131">
        <f>W121+W124+W131+W139</f>
        <v>965.42251047000002</v>
      </c>
      <c r="X120" s="127"/>
      <c r="Y120" s="131">
        <f>Y121+Y124+Y131+Y139</f>
        <v>26.572027730000002</v>
      </c>
      <c r="Z120" s="127"/>
      <c r="AA120" s="132">
        <f>AA121+AA124+AA131+AA139</f>
        <v>27.865113000000001</v>
      </c>
      <c r="AR120" s="133" t="s">
        <v>83</v>
      </c>
      <c r="AT120" s="134" t="s">
        <v>73</v>
      </c>
      <c r="AU120" s="134" t="s">
        <v>74</v>
      </c>
      <c r="AY120" s="133" t="s">
        <v>131</v>
      </c>
      <c r="BK120" s="135">
        <f>BK121+BK124+BK131+BK139</f>
        <v>0</v>
      </c>
    </row>
    <row r="121" spans="2:65" s="9" customFormat="1" ht="19.899999999999999" customHeight="1">
      <c r="B121" s="126"/>
      <c r="C121" s="127"/>
      <c r="D121" s="136" t="s">
        <v>112</v>
      </c>
      <c r="E121" s="136"/>
      <c r="F121" s="136"/>
      <c r="G121" s="136"/>
      <c r="H121" s="136"/>
      <c r="I121" s="136"/>
      <c r="J121" s="136"/>
      <c r="K121" s="136"/>
      <c r="L121" s="136">
        <v>0</v>
      </c>
      <c r="M121" s="136"/>
      <c r="N121" s="220">
        <f>BK121</f>
        <v>0</v>
      </c>
      <c r="O121" s="221"/>
      <c r="P121" s="221"/>
      <c r="Q121" s="221"/>
      <c r="R121" s="129"/>
      <c r="T121" s="130"/>
      <c r="U121" s="127"/>
      <c r="V121" s="127"/>
      <c r="W121" s="131">
        <f>SUM(W122:W123)</f>
        <v>31.07769</v>
      </c>
      <c r="X121" s="127"/>
      <c r="Y121" s="131">
        <f>SUM(Y122:Y123)</f>
        <v>0</v>
      </c>
      <c r="Z121" s="127"/>
      <c r="AA121" s="132">
        <f>SUM(AA122:AA123)</f>
        <v>0</v>
      </c>
      <c r="AR121" s="133" t="s">
        <v>83</v>
      </c>
      <c r="AT121" s="134" t="s">
        <v>73</v>
      </c>
      <c r="AU121" s="134" t="s">
        <v>80</v>
      </c>
      <c r="AY121" s="133" t="s">
        <v>131</v>
      </c>
      <c r="BK121" s="135">
        <f>SUM(BK122:BK123)</f>
        <v>0</v>
      </c>
    </row>
    <row r="122" spans="2:65" s="1" customFormat="1" ht="31.5" customHeight="1">
      <c r="B122" s="137"/>
      <c r="C122" s="138" t="s">
        <v>83</v>
      </c>
      <c r="D122" s="138" t="s">
        <v>132</v>
      </c>
      <c r="E122" s="139" t="s">
        <v>138</v>
      </c>
      <c r="F122" s="212" t="s">
        <v>139</v>
      </c>
      <c r="G122" s="212"/>
      <c r="H122" s="212"/>
      <c r="I122" s="212"/>
      <c r="J122" s="140" t="s">
        <v>135</v>
      </c>
      <c r="K122" s="141">
        <v>147.989</v>
      </c>
      <c r="L122" s="213">
        <v>0</v>
      </c>
      <c r="M122" s="213"/>
      <c r="N122" s="213">
        <f>ROUND(L122*K122,2)</f>
        <v>0</v>
      </c>
      <c r="O122" s="213"/>
      <c r="P122" s="213"/>
      <c r="Q122" s="213"/>
      <c r="R122" s="142"/>
      <c r="T122" s="143" t="s">
        <v>5</v>
      </c>
      <c r="U122" s="40" t="s">
        <v>41</v>
      </c>
      <c r="V122" s="144">
        <v>0.21</v>
      </c>
      <c r="W122" s="144">
        <f>V122*K122</f>
        <v>31.07769</v>
      </c>
      <c r="X122" s="144">
        <v>0</v>
      </c>
      <c r="Y122" s="144">
        <f>X122*K122</f>
        <v>0</v>
      </c>
      <c r="Z122" s="144">
        <v>0</v>
      </c>
      <c r="AA122" s="145">
        <f>Z122*K122</f>
        <v>0</v>
      </c>
      <c r="AR122" s="17" t="s">
        <v>140</v>
      </c>
      <c r="AT122" s="17" t="s">
        <v>132</v>
      </c>
      <c r="AU122" s="17" t="s">
        <v>83</v>
      </c>
      <c r="AY122" s="17" t="s">
        <v>131</v>
      </c>
      <c r="BE122" s="146">
        <f>IF(U122="základná",N122,0)</f>
        <v>0</v>
      </c>
      <c r="BF122" s="146">
        <f>IF(U122="znížená",N122,0)</f>
        <v>0</v>
      </c>
      <c r="BG122" s="146">
        <f>IF(U122="zákl. prenesená",N122,0)</f>
        <v>0</v>
      </c>
      <c r="BH122" s="146">
        <f>IF(U122="zníž. prenesená",N122,0)</f>
        <v>0</v>
      </c>
      <c r="BI122" s="146">
        <f>IF(U122="nulová",N122,0)</f>
        <v>0</v>
      </c>
      <c r="BJ122" s="17" t="s">
        <v>83</v>
      </c>
      <c r="BK122" s="146">
        <f>ROUND(L122*K122,2)</f>
        <v>0</v>
      </c>
      <c r="BL122" s="17" t="s">
        <v>140</v>
      </c>
      <c r="BM122" s="17" t="s">
        <v>141</v>
      </c>
    </row>
    <row r="123" spans="2:65" s="1" customFormat="1" ht="31.5" customHeight="1">
      <c r="B123" s="137"/>
      <c r="C123" s="138" t="s">
        <v>86</v>
      </c>
      <c r="D123" s="138" t="s">
        <v>132</v>
      </c>
      <c r="E123" s="139" t="s">
        <v>142</v>
      </c>
      <c r="F123" s="212" t="s">
        <v>143</v>
      </c>
      <c r="G123" s="212"/>
      <c r="H123" s="212"/>
      <c r="I123" s="212"/>
      <c r="J123" s="140" t="s">
        <v>144</v>
      </c>
      <c r="K123" s="141">
        <v>13.63</v>
      </c>
      <c r="L123" s="213">
        <v>0</v>
      </c>
      <c r="M123" s="213"/>
      <c r="N123" s="213">
        <f>ROUND(L123*K123,2)</f>
        <v>0</v>
      </c>
      <c r="O123" s="213"/>
      <c r="P123" s="213"/>
      <c r="Q123" s="213"/>
      <c r="R123" s="142"/>
      <c r="T123" s="143" t="s">
        <v>5</v>
      </c>
      <c r="U123" s="40" t="s">
        <v>41</v>
      </c>
      <c r="V123" s="144">
        <v>0</v>
      </c>
      <c r="W123" s="144">
        <f>V123*K123</f>
        <v>0</v>
      </c>
      <c r="X123" s="144">
        <v>0</v>
      </c>
      <c r="Y123" s="144">
        <f>X123*K123</f>
        <v>0</v>
      </c>
      <c r="Z123" s="144">
        <v>0</v>
      </c>
      <c r="AA123" s="145">
        <f>Z123*K123</f>
        <v>0</v>
      </c>
      <c r="AR123" s="17" t="s">
        <v>140</v>
      </c>
      <c r="AT123" s="17" t="s">
        <v>132</v>
      </c>
      <c r="AU123" s="17" t="s">
        <v>83</v>
      </c>
      <c r="AY123" s="17" t="s">
        <v>131</v>
      </c>
      <c r="BE123" s="146">
        <f>IF(U123="základná",N123,0)</f>
        <v>0</v>
      </c>
      <c r="BF123" s="146">
        <f>IF(U123="znížená",N123,0)</f>
        <v>0</v>
      </c>
      <c r="BG123" s="146">
        <f>IF(U123="zákl. prenesená",N123,0)</f>
        <v>0</v>
      </c>
      <c r="BH123" s="146">
        <f>IF(U123="zníž. prenesená",N123,0)</f>
        <v>0</v>
      </c>
      <c r="BI123" s="146">
        <f>IF(U123="nulová",N123,0)</f>
        <v>0</v>
      </c>
      <c r="BJ123" s="17" t="s">
        <v>83</v>
      </c>
      <c r="BK123" s="146">
        <f>ROUND(L123*K123,2)</f>
        <v>0</v>
      </c>
      <c r="BL123" s="17" t="s">
        <v>140</v>
      </c>
      <c r="BM123" s="17" t="s">
        <v>145</v>
      </c>
    </row>
    <row r="124" spans="2:65" s="9" customFormat="1" ht="29.85" customHeight="1">
      <c r="B124" s="126"/>
      <c r="C124" s="127"/>
      <c r="D124" s="136" t="s">
        <v>113</v>
      </c>
      <c r="E124" s="136"/>
      <c r="F124" s="136"/>
      <c r="G124" s="136"/>
      <c r="H124" s="136"/>
      <c r="I124" s="136"/>
      <c r="J124" s="136"/>
      <c r="K124" s="136"/>
      <c r="L124" s="136">
        <v>0</v>
      </c>
      <c r="M124" s="136"/>
      <c r="N124" s="224">
        <f>BK124</f>
        <v>0</v>
      </c>
      <c r="O124" s="225"/>
      <c r="P124" s="225"/>
      <c r="Q124" s="225"/>
      <c r="R124" s="129"/>
      <c r="T124" s="130"/>
      <c r="U124" s="127"/>
      <c r="V124" s="127"/>
      <c r="W124" s="131">
        <f>SUM(W125:W130)</f>
        <v>176.41200000000001</v>
      </c>
      <c r="X124" s="127"/>
      <c r="Y124" s="131">
        <f>SUM(Y125:Y130)</f>
        <v>16.084340000000001</v>
      </c>
      <c r="Z124" s="127"/>
      <c r="AA124" s="132">
        <f>SUM(AA125:AA130)</f>
        <v>0</v>
      </c>
      <c r="AR124" s="133" t="s">
        <v>83</v>
      </c>
      <c r="AT124" s="134" t="s">
        <v>73</v>
      </c>
      <c r="AU124" s="134" t="s">
        <v>80</v>
      </c>
      <c r="AY124" s="133" t="s">
        <v>131</v>
      </c>
      <c r="BK124" s="135">
        <f>SUM(BK125:BK130)</f>
        <v>0</v>
      </c>
    </row>
    <row r="125" spans="2:65" s="1" customFormat="1" ht="31.5" customHeight="1">
      <c r="B125" s="137"/>
      <c r="C125" s="138" t="s">
        <v>136</v>
      </c>
      <c r="D125" s="138" t="s">
        <v>132</v>
      </c>
      <c r="E125" s="139" t="s">
        <v>146</v>
      </c>
      <c r="F125" s="212" t="s">
        <v>147</v>
      </c>
      <c r="G125" s="212"/>
      <c r="H125" s="212"/>
      <c r="I125" s="212"/>
      <c r="J125" s="140" t="s">
        <v>135</v>
      </c>
      <c r="K125" s="141">
        <v>1446</v>
      </c>
      <c r="L125" s="213">
        <v>0</v>
      </c>
      <c r="M125" s="213"/>
      <c r="N125" s="213">
        <f t="shared" ref="N125:N130" si="0">ROUND(L125*K125,2)</f>
        <v>0</v>
      </c>
      <c r="O125" s="213"/>
      <c r="P125" s="213"/>
      <c r="Q125" s="213"/>
      <c r="R125" s="142"/>
      <c r="T125" s="143" t="s">
        <v>5</v>
      </c>
      <c r="U125" s="40" t="s">
        <v>41</v>
      </c>
      <c r="V125" s="144">
        <v>9.1999999999999998E-2</v>
      </c>
      <c r="W125" s="144">
        <f t="shared" ref="W125:W130" si="1">V125*K125</f>
        <v>133.03200000000001</v>
      </c>
      <c r="X125" s="144">
        <v>0</v>
      </c>
      <c r="Y125" s="144">
        <f t="shared" ref="Y125:Y130" si="2">X125*K125</f>
        <v>0</v>
      </c>
      <c r="Z125" s="144">
        <v>0</v>
      </c>
      <c r="AA125" s="145">
        <f t="shared" ref="AA125:AA130" si="3">Z125*K125</f>
        <v>0</v>
      </c>
      <c r="AR125" s="17" t="s">
        <v>140</v>
      </c>
      <c r="AT125" s="17" t="s">
        <v>132</v>
      </c>
      <c r="AU125" s="17" t="s">
        <v>83</v>
      </c>
      <c r="AY125" s="17" t="s">
        <v>131</v>
      </c>
      <c r="BE125" s="146">
        <f t="shared" ref="BE125:BE130" si="4">IF(U125="základná",N125,0)</f>
        <v>0</v>
      </c>
      <c r="BF125" s="146">
        <f t="shared" ref="BF125:BF130" si="5">IF(U125="znížená",N125,0)</f>
        <v>0</v>
      </c>
      <c r="BG125" s="146">
        <f t="shared" ref="BG125:BG130" si="6">IF(U125="zákl. prenesená",N125,0)</f>
        <v>0</v>
      </c>
      <c r="BH125" s="146">
        <f t="shared" ref="BH125:BH130" si="7">IF(U125="zníž. prenesená",N125,0)</f>
        <v>0</v>
      </c>
      <c r="BI125" s="146">
        <f t="shared" ref="BI125:BI130" si="8">IF(U125="nulová",N125,0)</f>
        <v>0</v>
      </c>
      <c r="BJ125" s="17" t="s">
        <v>83</v>
      </c>
      <c r="BK125" s="146">
        <f t="shared" ref="BK125:BK130" si="9">ROUND(L125*K125,2)</f>
        <v>0</v>
      </c>
      <c r="BL125" s="17" t="s">
        <v>140</v>
      </c>
      <c r="BM125" s="17" t="s">
        <v>148</v>
      </c>
    </row>
    <row r="126" spans="2:65" s="1" customFormat="1" ht="44.25" customHeight="1">
      <c r="B126" s="137"/>
      <c r="C126" s="147" t="s">
        <v>89</v>
      </c>
      <c r="D126" s="147" t="s">
        <v>149</v>
      </c>
      <c r="E126" s="148" t="s">
        <v>150</v>
      </c>
      <c r="F126" s="214" t="s">
        <v>151</v>
      </c>
      <c r="G126" s="214"/>
      <c r="H126" s="214"/>
      <c r="I126" s="214"/>
      <c r="J126" s="149" t="s">
        <v>135</v>
      </c>
      <c r="K126" s="150">
        <v>1474.92</v>
      </c>
      <c r="L126" s="215">
        <v>0</v>
      </c>
      <c r="M126" s="215"/>
      <c r="N126" s="215">
        <f t="shared" si="0"/>
        <v>0</v>
      </c>
      <c r="O126" s="213"/>
      <c r="P126" s="213"/>
      <c r="Q126" s="213"/>
      <c r="R126" s="142"/>
      <c r="T126" s="143" t="s">
        <v>5</v>
      </c>
      <c r="U126" s="40" t="s">
        <v>41</v>
      </c>
      <c r="V126" s="144">
        <v>0</v>
      </c>
      <c r="W126" s="144">
        <f t="shared" si="1"/>
        <v>0</v>
      </c>
      <c r="X126" s="144">
        <v>1.0800000000000001E-2</v>
      </c>
      <c r="Y126" s="144">
        <f t="shared" si="2"/>
        <v>15.929136000000002</v>
      </c>
      <c r="Z126" s="144">
        <v>0</v>
      </c>
      <c r="AA126" s="145">
        <f t="shared" si="3"/>
        <v>0</v>
      </c>
      <c r="AR126" s="17" t="s">
        <v>152</v>
      </c>
      <c r="AT126" s="17" t="s">
        <v>149</v>
      </c>
      <c r="AU126" s="17" t="s">
        <v>83</v>
      </c>
      <c r="AY126" s="17" t="s">
        <v>131</v>
      </c>
      <c r="BE126" s="146">
        <f t="shared" si="4"/>
        <v>0</v>
      </c>
      <c r="BF126" s="146">
        <f t="shared" si="5"/>
        <v>0</v>
      </c>
      <c r="BG126" s="146">
        <f t="shared" si="6"/>
        <v>0</v>
      </c>
      <c r="BH126" s="146">
        <f t="shared" si="7"/>
        <v>0</v>
      </c>
      <c r="BI126" s="146">
        <f t="shared" si="8"/>
        <v>0</v>
      </c>
      <c r="BJ126" s="17" t="s">
        <v>83</v>
      </c>
      <c r="BK126" s="146">
        <f t="shared" si="9"/>
        <v>0</v>
      </c>
      <c r="BL126" s="17" t="s">
        <v>140</v>
      </c>
      <c r="BM126" s="17" t="s">
        <v>153</v>
      </c>
    </row>
    <row r="127" spans="2:65" s="1" customFormat="1" ht="22.5" customHeight="1">
      <c r="B127" s="137"/>
      <c r="C127" s="138" t="s">
        <v>154</v>
      </c>
      <c r="D127" s="138" t="s">
        <v>132</v>
      </c>
      <c r="E127" s="139" t="s">
        <v>155</v>
      </c>
      <c r="F127" s="212" t="s">
        <v>156</v>
      </c>
      <c r="G127" s="212"/>
      <c r="H127" s="212"/>
      <c r="I127" s="212"/>
      <c r="J127" s="140" t="s">
        <v>135</v>
      </c>
      <c r="K127" s="141">
        <v>964</v>
      </c>
      <c r="L127" s="213">
        <v>0</v>
      </c>
      <c r="M127" s="213"/>
      <c r="N127" s="213">
        <f t="shared" si="0"/>
        <v>0</v>
      </c>
      <c r="O127" s="213"/>
      <c r="P127" s="213"/>
      <c r="Q127" s="213"/>
      <c r="R127" s="142"/>
      <c r="T127" s="143" t="s">
        <v>5</v>
      </c>
      <c r="U127" s="40" t="s">
        <v>41</v>
      </c>
      <c r="V127" s="144">
        <v>4.4999999999999998E-2</v>
      </c>
      <c r="W127" s="144">
        <f t="shared" si="1"/>
        <v>43.379999999999995</v>
      </c>
      <c r="X127" s="144">
        <v>0</v>
      </c>
      <c r="Y127" s="144">
        <f t="shared" si="2"/>
        <v>0</v>
      </c>
      <c r="Z127" s="144">
        <v>0</v>
      </c>
      <c r="AA127" s="145">
        <f t="shared" si="3"/>
        <v>0</v>
      </c>
      <c r="AR127" s="17" t="s">
        <v>140</v>
      </c>
      <c r="AT127" s="17" t="s">
        <v>132</v>
      </c>
      <c r="AU127" s="17" t="s">
        <v>83</v>
      </c>
      <c r="AY127" s="17" t="s">
        <v>131</v>
      </c>
      <c r="BE127" s="146">
        <f t="shared" si="4"/>
        <v>0</v>
      </c>
      <c r="BF127" s="146">
        <f t="shared" si="5"/>
        <v>0</v>
      </c>
      <c r="BG127" s="146">
        <f t="shared" si="6"/>
        <v>0</v>
      </c>
      <c r="BH127" s="146">
        <f t="shared" si="7"/>
        <v>0</v>
      </c>
      <c r="BI127" s="146">
        <f t="shared" si="8"/>
        <v>0</v>
      </c>
      <c r="BJ127" s="17" t="s">
        <v>83</v>
      </c>
      <c r="BK127" s="146">
        <f t="shared" si="9"/>
        <v>0</v>
      </c>
      <c r="BL127" s="17" t="s">
        <v>140</v>
      </c>
      <c r="BM127" s="17" t="s">
        <v>157</v>
      </c>
    </row>
    <row r="128" spans="2:65" s="1" customFormat="1" ht="44.25" customHeight="1">
      <c r="B128" s="137"/>
      <c r="C128" s="147" t="s">
        <v>158</v>
      </c>
      <c r="D128" s="147" t="s">
        <v>149</v>
      </c>
      <c r="E128" s="148" t="s">
        <v>159</v>
      </c>
      <c r="F128" s="214" t="s">
        <v>160</v>
      </c>
      <c r="G128" s="214"/>
      <c r="H128" s="214"/>
      <c r="I128" s="214"/>
      <c r="J128" s="149" t="s">
        <v>135</v>
      </c>
      <c r="K128" s="150">
        <v>554.29999999999995</v>
      </c>
      <c r="L128" s="215">
        <v>0</v>
      </c>
      <c r="M128" s="215"/>
      <c r="N128" s="215">
        <f t="shared" si="0"/>
        <v>0</v>
      </c>
      <c r="O128" s="213"/>
      <c r="P128" s="213"/>
      <c r="Q128" s="213"/>
      <c r="R128" s="142"/>
      <c r="T128" s="143" t="s">
        <v>5</v>
      </c>
      <c r="U128" s="40" t="s">
        <v>41</v>
      </c>
      <c r="V128" s="144">
        <v>0</v>
      </c>
      <c r="W128" s="144">
        <f t="shared" si="1"/>
        <v>0</v>
      </c>
      <c r="X128" s="144">
        <v>1.3999999999999999E-4</v>
      </c>
      <c r="Y128" s="144">
        <f t="shared" si="2"/>
        <v>7.760199999999999E-2</v>
      </c>
      <c r="Z128" s="144">
        <v>0</v>
      </c>
      <c r="AA128" s="145">
        <f t="shared" si="3"/>
        <v>0</v>
      </c>
      <c r="AR128" s="17" t="s">
        <v>152</v>
      </c>
      <c r="AT128" s="17" t="s">
        <v>149</v>
      </c>
      <c r="AU128" s="17" t="s">
        <v>83</v>
      </c>
      <c r="AY128" s="17" t="s">
        <v>131</v>
      </c>
      <c r="BE128" s="146">
        <f t="shared" si="4"/>
        <v>0</v>
      </c>
      <c r="BF128" s="146">
        <f t="shared" si="5"/>
        <v>0</v>
      </c>
      <c r="BG128" s="146">
        <f t="shared" si="6"/>
        <v>0</v>
      </c>
      <c r="BH128" s="146">
        <f t="shared" si="7"/>
        <v>0</v>
      </c>
      <c r="BI128" s="146">
        <f t="shared" si="8"/>
        <v>0</v>
      </c>
      <c r="BJ128" s="17" t="s">
        <v>83</v>
      </c>
      <c r="BK128" s="146">
        <f t="shared" si="9"/>
        <v>0</v>
      </c>
      <c r="BL128" s="17" t="s">
        <v>140</v>
      </c>
      <c r="BM128" s="17" t="s">
        <v>161</v>
      </c>
    </row>
    <row r="129" spans="2:65" s="1" customFormat="1" ht="31.5" customHeight="1">
      <c r="B129" s="137"/>
      <c r="C129" s="147" t="s">
        <v>162</v>
      </c>
      <c r="D129" s="147" t="s">
        <v>149</v>
      </c>
      <c r="E129" s="148" t="s">
        <v>163</v>
      </c>
      <c r="F129" s="214" t="s">
        <v>164</v>
      </c>
      <c r="G129" s="214"/>
      <c r="H129" s="214"/>
      <c r="I129" s="214"/>
      <c r="J129" s="149" t="s">
        <v>135</v>
      </c>
      <c r="K129" s="150">
        <v>554.29999999999995</v>
      </c>
      <c r="L129" s="215">
        <v>0</v>
      </c>
      <c r="M129" s="215"/>
      <c r="N129" s="215">
        <f t="shared" si="0"/>
        <v>0</v>
      </c>
      <c r="O129" s="213"/>
      <c r="P129" s="213"/>
      <c r="Q129" s="213"/>
      <c r="R129" s="142"/>
      <c r="T129" s="143" t="s">
        <v>5</v>
      </c>
      <c r="U129" s="40" t="s">
        <v>41</v>
      </c>
      <c r="V129" s="144">
        <v>0</v>
      </c>
      <c r="W129" s="144">
        <f t="shared" si="1"/>
        <v>0</v>
      </c>
      <c r="X129" s="144">
        <v>1.3999999999999999E-4</v>
      </c>
      <c r="Y129" s="144">
        <f t="shared" si="2"/>
        <v>7.760199999999999E-2</v>
      </c>
      <c r="Z129" s="144">
        <v>0</v>
      </c>
      <c r="AA129" s="145">
        <f t="shared" si="3"/>
        <v>0</v>
      </c>
      <c r="AR129" s="17" t="s">
        <v>152</v>
      </c>
      <c r="AT129" s="17" t="s">
        <v>149</v>
      </c>
      <c r="AU129" s="17" t="s">
        <v>83</v>
      </c>
      <c r="AY129" s="17" t="s">
        <v>131</v>
      </c>
      <c r="BE129" s="146">
        <f t="shared" si="4"/>
        <v>0</v>
      </c>
      <c r="BF129" s="146">
        <f t="shared" si="5"/>
        <v>0</v>
      </c>
      <c r="BG129" s="146">
        <f t="shared" si="6"/>
        <v>0</v>
      </c>
      <c r="BH129" s="146">
        <f t="shared" si="7"/>
        <v>0</v>
      </c>
      <c r="BI129" s="146">
        <f t="shared" si="8"/>
        <v>0</v>
      </c>
      <c r="BJ129" s="17" t="s">
        <v>83</v>
      </c>
      <c r="BK129" s="146">
        <f t="shared" si="9"/>
        <v>0</v>
      </c>
      <c r="BL129" s="17" t="s">
        <v>140</v>
      </c>
      <c r="BM129" s="17" t="s">
        <v>165</v>
      </c>
    </row>
    <row r="130" spans="2:65" s="1" customFormat="1" ht="31.5" customHeight="1">
      <c r="B130" s="137"/>
      <c r="C130" s="138" t="s">
        <v>166</v>
      </c>
      <c r="D130" s="138" t="s">
        <v>132</v>
      </c>
      <c r="E130" s="139" t="s">
        <v>167</v>
      </c>
      <c r="F130" s="212" t="s">
        <v>168</v>
      </c>
      <c r="G130" s="212"/>
      <c r="H130" s="212"/>
      <c r="I130" s="212"/>
      <c r="J130" s="140" t="s">
        <v>144</v>
      </c>
      <c r="K130" s="141">
        <v>106.10299999999999</v>
      </c>
      <c r="L130" s="213">
        <v>0</v>
      </c>
      <c r="M130" s="213"/>
      <c r="N130" s="213">
        <f t="shared" si="0"/>
        <v>0</v>
      </c>
      <c r="O130" s="213"/>
      <c r="P130" s="213"/>
      <c r="Q130" s="213"/>
      <c r="R130" s="142"/>
      <c r="T130" s="143" t="s">
        <v>5</v>
      </c>
      <c r="U130" s="40" t="s">
        <v>41</v>
      </c>
      <c r="V130" s="144">
        <v>0</v>
      </c>
      <c r="W130" s="144">
        <f t="shared" si="1"/>
        <v>0</v>
      </c>
      <c r="X130" s="144">
        <v>0</v>
      </c>
      <c r="Y130" s="144">
        <f t="shared" si="2"/>
        <v>0</v>
      </c>
      <c r="Z130" s="144">
        <v>0</v>
      </c>
      <c r="AA130" s="145">
        <f t="shared" si="3"/>
        <v>0</v>
      </c>
      <c r="AR130" s="17" t="s">
        <v>140</v>
      </c>
      <c r="AT130" s="17" t="s">
        <v>132</v>
      </c>
      <c r="AU130" s="17" t="s">
        <v>83</v>
      </c>
      <c r="AY130" s="17" t="s">
        <v>131</v>
      </c>
      <c r="BE130" s="146">
        <f t="shared" si="4"/>
        <v>0</v>
      </c>
      <c r="BF130" s="146">
        <f t="shared" si="5"/>
        <v>0</v>
      </c>
      <c r="BG130" s="146">
        <f t="shared" si="6"/>
        <v>0</v>
      </c>
      <c r="BH130" s="146">
        <f t="shared" si="7"/>
        <v>0</v>
      </c>
      <c r="BI130" s="146">
        <f t="shared" si="8"/>
        <v>0</v>
      </c>
      <c r="BJ130" s="17" t="s">
        <v>83</v>
      </c>
      <c r="BK130" s="146">
        <f t="shared" si="9"/>
        <v>0</v>
      </c>
      <c r="BL130" s="17" t="s">
        <v>140</v>
      </c>
      <c r="BM130" s="17" t="s">
        <v>169</v>
      </c>
    </row>
    <row r="131" spans="2:65" s="9" customFormat="1" ht="29.85" customHeight="1">
      <c r="B131" s="126"/>
      <c r="C131" s="127"/>
      <c r="D131" s="136" t="s">
        <v>114</v>
      </c>
      <c r="E131" s="136"/>
      <c r="F131" s="136"/>
      <c r="G131" s="136"/>
      <c r="H131" s="136"/>
      <c r="I131" s="136"/>
      <c r="J131" s="136"/>
      <c r="K131" s="136"/>
      <c r="L131" s="136"/>
      <c r="M131" s="136"/>
      <c r="N131" s="224">
        <f>BK131</f>
        <v>0</v>
      </c>
      <c r="O131" s="225"/>
      <c r="P131" s="225"/>
      <c r="Q131" s="225"/>
      <c r="R131" s="129"/>
      <c r="T131" s="130"/>
      <c r="U131" s="127"/>
      <c r="V131" s="127"/>
      <c r="W131" s="131">
        <f>SUM(W132:W138)</f>
        <v>88.345960000000005</v>
      </c>
      <c r="X131" s="127"/>
      <c r="Y131" s="131">
        <f>SUM(Y132:Y138)</f>
        <v>0.21925599999999998</v>
      </c>
      <c r="Z131" s="127"/>
      <c r="AA131" s="132">
        <f>SUM(AA132:AA138)</f>
        <v>0.32084000000000001</v>
      </c>
      <c r="AR131" s="133" t="s">
        <v>83</v>
      </c>
      <c r="AT131" s="134" t="s">
        <v>73</v>
      </c>
      <c r="AU131" s="134" t="s">
        <v>80</v>
      </c>
      <c r="AY131" s="133" t="s">
        <v>131</v>
      </c>
      <c r="BK131" s="135">
        <f>SUM(BK132:BK138)</f>
        <v>0</v>
      </c>
    </row>
    <row r="132" spans="2:65" s="1" customFormat="1" ht="31.5" customHeight="1">
      <c r="B132" s="137"/>
      <c r="C132" s="138" t="s">
        <v>170</v>
      </c>
      <c r="D132" s="138" t="s">
        <v>132</v>
      </c>
      <c r="E132" s="139" t="s">
        <v>171</v>
      </c>
      <c r="F132" s="212" t="s">
        <v>172</v>
      </c>
      <c r="G132" s="212"/>
      <c r="H132" s="212"/>
      <c r="I132" s="212"/>
      <c r="J132" s="140" t="s">
        <v>173</v>
      </c>
      <c r="K132" s="141">
        <v>64.8</v>
      </c>
      <c r="L132" s="213">
        <v>0</v>
      </c>
      <c r="M132" s="213"/>
      <c r="N132" s="213">
        <f t="shared" ref="N132:N138" si="10">ROUND(L132*K132,2)</f>
        <v>0</v>
      </c>
      <c r="O132" s="213"/>
      <c r="P132" s="213"/>
      <c r="Q132" s="213"/>
      <c r="R132" s="142"/>
      <c r="T132" s="143" t="s">
        <v>5</v>
      </c>
      <c r="U132" s="40" t="s">
        <v>41</v>
      </c>
      <c r="V132" s="144">
        <v>5.6000000000000001E-2</v>
      </c>
      <c r="W132" s="144">
        <f t="shared" ref="W132:W138" si="11">V132*K132</f>
        <v>3.6288</v>
      </c>
      <c r="X132" s="144">
        <v>0</v>
      </c>
      <c r="Y132" s="144">
        <f t="shared" ref="Y132:Y138" si="12">X132*K132</f>
        <v>0</v>
      </c>
      <c r="Z132" s="144">
        <v>3.3E-3</v>
      </c>
      <c r="AA132" s="145">
        <f t="shared" ref="AA132:AA138" si="13">Z132*K132</f>
        <v>0.21384</v>
      </c>
      <c r="AR132" s="17" t="s">
        <v>140</v>
      </c>
      <c r="AT132" s="17" t="s">
        <v>132</v>
      </c>
      <c r="AU132" s="17" t="s">
        <v>83</v>
      </c>
      <c r="AY132" s="17" t="s">
        <v>131</v>
      </c>
      <c r="BE132" s="146">
        <f t="shared" ref="BE132:BE138" si="14">IF(U132="základná",N132,0)</f>
        <v>0</v>
      </c>
      <c r="BF132" s="146">
        <f t="shared" ref="BF132:BF138" si="15">IF(U132="znížená",N132,0)</f>
        <v>0</v>
      </c>
      <c r="BG132" s="146">
        <f t="shared" ref="BG132:BG138" si="16">IF(U132="zákl. prenesená",N132,0)</f>
        <v>0</v>
      </c>
      <c r="BH132" s="146">
        <f t="shared" ref="BH132:BH138" si="17">IF(U132="zníž. prenesená",N132,0)</f>
        <v>0</v>
      </c>
      <c r="BI132" s="146">
        <f t="shared" ref="BI132:BI138" si="18">IF(U132="nulová",N132,0)</f>
        <v>0</v>
      </c>
      <c r="BJ132" s="17" t="s">
        <v>83</v>
      </c>
      <c r="BK132" s="146">
        <f t="shared" ref="BK132:BK138" si="19">ROUND(L132*K132,2)</f>
        <v>0</v>
      </c>
      <c r="BL132" s="17" t="s">
        <v>140</v>
      </c>
      <c r="BM132" s="17" t="s">
        <v>174</v>
      </c>
    </row>
    <row r="133" spans="2:65" s="1" customFormat="1" ht="31.5" customHeight="1">
      <c r="B133" s="137"/>
      <c r="C133" s="138" t="s">
        <v>175</v>
      </c>
      <c r="D133" s="138" t="s">
        <v>132</v>
      </c>
      <c r="E133" s="139" t="s">
        <v>176</v>
      </c>
      <c r="F133" s="212" t="s">
        <v>177</v>
      </c>
      <c r="G133" s="212"/>
      <c r="H133" s="212"/>
      <c r="I133" s="212"/>
      <c r="J133" s="140" t="s">
        <v>178</v>
      </c>
      <c r="K133" s="141">
        <v>4</v>
      </c>
      <c r="L133" s="213">
        <v>0</v>
      </c>
      <c r="M133" s="213"/>
      <c r="N133" s="213">
        <f t="shared" si="10"/>
        <v>0</v>
      </c>
      <c r="O133" s="213"/>
      <c r="P133" s="213"/>
      <c r="Q133" s="213"/>
      <c r="R133" s="142"/>
      <c r="T133" s="143" t="s">
        <v>5</v>
      </c>
      <c r="U133" s="40" t="s">
        <v>41</v>
      </c>
      <c r="V133" s="144">
        <v>7.4999999999999997E-2</v>
      </c>
      <c r="W133" s="144">
        <f t="shared" si="11"/>
        <v>0.3</v>
      </c>
      <c r="X133" s="144">
        <v>0</v>
      </c>
      <c r="Y133" s="144">
        <f t="shared" si="12"/>
        <v>0</v>
      </c>
      <c r="Z133" s="144">
        <v>1.1000000000000001E-3</v>
      </c>
      <c r="AA133" s="145">
        <f t="shared" si="13"/>
        <v>4.4000000000000003E-3</v>
      </c>
      <c r="AR133" s="17" t="s">
        <v>140</v>
      </c>
      <c r="AT133" s="17" t="s">
        <v>132</v>
      </c>
      <c r="AU133" s="17" t="s">
        <v>83</v>
      </c>
      <c r="AY133" s="17" t="s">
        <v>131</v>
      </c>
      <c r="BE133" s="146">
        <f t="shared" si="14"/>
        <v>0</v>
      </c>
      <c r="BF133" s="146">
        <f t="shared" si="15"/>
        <v>0</v>
      </c>
      <c r="BG133" s="146">
        <f t="shared" si="16"/>
        <v>0</v>
      </c>
      <c r="BH133" s="146">
        <f t="shared" si="17"/>
        <v>0</v>
      </c>
      <c r="BI133" s="146">
        <f t="shared" si="18"/>
        <v>0</v>
      </c>
      <c r="BJ133" s="17" t="s">
        <v>83</v>
      </c>
      <c r="BK133" s="146">
        <f t="shared" si="19"/>
        <v>0</v>
      </c>
      <c r="BL133" s="17" t="s">
        <v>140</v>
      </c>
      <c r="BM133" s="17" t="s">
        <v>179</v>
      </c>
    </row>
    <row r="134" spans="2:65" s="1" customFormat="1" ht="31.5" customHeight="1">
      <c r="B134" s="137"/>
      <c r="C134" s="138" t="s">
        <v>180</v>
      </c>
      <c r="D134" s="138" t="s">
        <v>132</v>
      </c>
      <c r="E134" s="139" t="s">
        <v>181</v>
      </c>
      <c r="F134" s="212" t="s">
        <v>182</v>
      </c>
      <c r="G134" s="212"/>
      <c r="H134" s="212"/>
      <c r="I134" s="212"/>
      <c r="J134" s="140" t="s">
        <v>173</v>
      </c>
      <c r="K134" s="141">
        <v>36</v>
      </c>
      <c r="L134" s="213">
        <v>0</v>
      </c>
      <c r="M134" s="213"/>
      <c r="N134" s="213">
        <f t="shared" si="10"/>
        <v>0</v>
      </c>
      <c r="O134" s="213"/>
      <c r="P134" s="213"/>
      <c r="Q134" s="213"/>
      <c r="R134" s="142"/>
      <c r="T134" s="143" t="s">
        <v>5</v>
      </c>
      <c r="U134" s="40" t="s">
        <v>41</v>
      </c>
      <c r="V134" s="144">
        <v>5.6000000000000001E-2</v>
      </c>
      <c r="W134" s="144">
        <f t="shared" si="11"/>
        <v>2.016</v>
      </c>
      <c r="X134" s="144">
        <v>0</v>
      </c>
      <c r="Y134" s="144">
        <f t="shared" si="12"/>
        <v>0</v>
      </c>
      <c r="Z134" s="144">
        <v>2.8500000000000001E-3</v>
      </c>
      <c r="AA134" s="145">
        <f t="shared" si="13"/>
        <v>0.1026</v>
      </c>
      <c r="AR134" s="17" t="s">
        <v>140</v>
      </c>
      <c r="AT134" s="17" t="s">
        <v>132</v>
      </c>
      <c r="AU134" s="17" t="s">
        <v>83</v>
      </c>
      <c r="AY134" s="17" t="s">
        <v>131</v>
      </c>
      <c r="BE134" s="146">
        <f t="shared" si="14"/>
        <v>0</v>
      </c>
      <c r="BF134" s="146">
        <f t="shared" si="15"/>
        <v>0</v>
      </c>
      <c r="BG134" s="146">
        <f t="shared" si="16"/>
        <v>0</v>
      </c>
      <c r="BH134" s="146">
        <f t="shared" si="17"/>
        <v>0</v>
      </c>
      <c r="BI134" s="146">
        <f t="shared" si="18"/>
        <v>0</v>
      </c>
      <c r="BJ134" s="17" t="s">
        <v>83</v>
      </c>
      <c r="BK134" s="146">
        <f t="shared" si="19"/>
        <v>0</v>
      </c>
      <c r="BL134" s="17" t="s">
        <v>140</v>
      </c>
      <c r="BM134" s="17" t="s">
        <v>183</v>
      </c>
    </row>
    <row r="135" spans="2:65" s="1" customFormat="1" ht="31.5" customHeight="1">
      <c r="B135" s="137"/>
      <c r="C135" s="138" t="s">
        <v>184</v>
      </c>
      <c r="D135" s="138" t="s">
        <v>132</v>
      </c>
      <c r="E135" s="139" t="s">
        <v>185</v>
      </c>
      <c r="F135" s="212" t="s">
        <v>186</v>
      </c>
      <c r="G135" s="212"/>
      <c r="H135" s="212"/>
      <c r="I135" s="212"/>
      <c r="J135" s="140" t="s">
        <v>173</v>
      </c>
      <c r="K135" s="141">
        <v>36</v>
      </c>
      <c r="L135" s="213">
        <v>0</v>
      </c>
      <c r="M135" s="213"/>
      <c r="N135" s="213">
        <f t="shared" si="10"/>
        <v>0</v>
      </c>
      <c r="O135" s="213"/>
      <c r="P135" s="213"/>
      <c r="Q135" s="213"/>
      <c r="R135" s="142"/>
      <c r="T135" s="143" t="s">
        <v>5</v>
      </c>
      <c r="U135" s="40" t="s">
        <v>41</v>
      </c>
      <c r="V135" s="144">
        <v>0.64995999999999998</v>
      </c>
      <c r="W135" s="144">
        <f t="shared" si="11"/>
        <v>23.39856</v>
      </c>
      <c r="X135" s="144">
        <v>3.5899999999999999E-3</v>
      </c>
      <c r="Y135" s="144">
        <f t="shared" si="12"/>
        <v>0.12923999999999999</v>
      </c>
      <c r="Z135" s="144">
        <v>0</v>
      </c>
      <c r="AA135" s="145">
        <f t="shared" si="13"/>
        <v>0</v>
      </c>
      <c r="AR135" s="17" t="s">
        <v>140</v>
      </c>
      <c r="AT135" s="17" t="s">
        <v>132</v>
      </c>
      <c r="AU135" s="17" t="s">
        <v>83</v>
      </c>
      <c r="AY135" s="17" t="s">
        <v>131</v>
      </c>
      <c r="BE135" s="146">
        <f t="shared" si="14"/>
        <v>0</v>
      </c>
      <c r="BF135" s="146">
        <f t="shared" si="15"/>
        <v>0</v>
      </c>
      <c r="BG135" s="146">
        <f t="shared" si="16"/>
        <v>0</v>
      </c>
      <c r="BH135" s="146">
        <f t="shared" si="17"/>
        <v>0</v>
      </c>
      <c r="BI135" s="146">
        <f t="shared" si="18"/>
        <v>0</v>
      </c>
      <c r="BJ135" s="17" t="s">
        <v>83</v>
      </c>
      <c r="BK135" s="146">
        <f t="shared" si="19"/>
        <v>0</v>
      </c>
      <c r="BL135" s="17" t="s">
        <v>140</v>
      </c>
      <c r="BM135" s="17" t="s">
        <v>187</v>
      </c>
    </row>
    <row r="136" spans="2:65" s="1" customFormat="1" ht="31.5" customHeight="1">
      <c r="B136" s="137"/>
      <c r="C136" s="138" t="s">
        <v>188</v>
      </c>
      <c r="D136" s="138" t="s">
        <v>132</v>
      </c>
      <c r="E136" s="139" t="s">
        <v>189</v>
      </c>
      <c r="F136" s="212" t="s">
        <v>190</v>
      </c>
      <c r="G136" s="212"/>
      <c r="H136" s="212"/>
      <c r="I136" s="212"/>
      <c r="J136" s="140" t="s">
        <v>173</v>
      </c>
      <c r="K136" s="141">
        <v>64.8</v>
      </c>
      <c r="L136" s="213">
        <v>0</v>
      </c>
      <c r="M136" s="213"/>
      <c r="N136" s="213">
        <f t="shared" si="10"/>
        <v>0</v>
      </c>
      <c r="O136" s="213"/>
      <c r="P136" s="213"/>
      <c r="Q136" s="213"/>
      <c r="R136" s="142"/>
      <c r="T136" s="143" t="s">
        <v>5</v>
      </c>
      <c r="U136" s="40" t="s">
        <v>41</v>
      </c>
      <c r="V136" s="144">
        <v>0.89149999999999996</v>
      </c>
      <c r="W136" s="144">
        <f t="shared" si="11"/>
        <v>57.769199999999998</v>
      </c>
      <c r="X136" s="144">
        <v>1.3699999999999999E-3</v>
      </c>
      <c r="Y136" s="144">
        <f t="shared" si="12"/>
        <v>8.8775999999999994E-2</v>
      </c>
      <c r="Z136" s="144">
        <v>0</v>
      </c>
      <c r="AA136" s="145">
        <f t="shared" si="13"/>
        <v>0</v>
      </c>
      <c r="AR136" s="17" t="s">
        <v>140</v>
      </c>
      <c r="AT136" s="17" t="s">
        <v>132</v>
      </c>
      <c r="AU136" s="17" t="s">
        <v>83</v>
      </c>
      <c r="AY136" s="17" t="s">
        <v>131</v>
      </c>
      <c r="BE136" s="146">
        <f t="shared" si="14"/>
        <v>0</v>
      </c>
      <c r="BF136" s="146">
        <f t="shared" si="15"/>
        <v>0</v>
      </c>
      <c r="BG136" s="146">
        <f t="shared" si="16"/>
        <v>0</v>
      </c>
      <c r="BH136" s="146">
        <f t="shared" si="17"/>
        <v>0</v>
      </c>
      <c r="BI136" s="146">
        <f t="shared" si="18"/>
        <v>0</v>
      </c>
      <c r="BJ136" s="17" t="s">
        <v>83</v>
      </c>
      <c r="BK136" s="146">
        <f t="shared" si="19"/>
        <v>0</v>
      </c>
      <c r="BL136" s="17" t="s">
        <v>140</v>
      </c>
      <c r="BM136" s="17" t="s">
        <v>191</v>
      </c>
    </row>
    <row r="137" spans="2:65" s="1" customFormat="1" ht="31.5" customHeight="1">
      <c r="B137" s="137"/>
      <c r="C137" s="138" t="s">
        <v>192</v>
      </c>
      <c r="D137" s="138" t="s">
        <v>132</v>
      </c>
      <c r="E137" s="139" t="s">
        <v>193</v>
      </c>
      <c r="F137" s="212" t="s">
        <v>194</v>
      </c>
      <c r="G137" s="212"/>
      <c r="H137" s="212"/>
      <c r="I137" s="212"/>
      <c r="J137" s="140" t="s">
        <v>178</v>
      </c>
      <c r="K137" s="141">
        <v>4</v>
      </c>
      <c r="L137" s="213">
        <v>0</v>
      </c>
      <c r="M137" s="213"/>
      <c r="N137" s="213">
        <f t="shared" si="10"/>
        <v>0</v>
      </c>
      <c r="O137" s="213"/>
      <c r="P137" s="213"/>
      <c r="Q137" s="213"/>
      <c r="R137" s="142"/>
      <c r="T137" s="143" t="s">
        <v>5</v>
      </c>
      <c r="U137" s="40" t="s">
        <v>41</v>
      </c>
      <c r="V137" s="144">
        <v>0.30835000000000001</v>
      </c>
      <c r="W137" s="144">
        <f t="shared" si="11"/>
        <v>1.2334000000000001</v>
      </c>
      <c r="X137" s="144">
        <v>3.1E-4</v>
      </c>
      <c r="Y137" s="144">
        <f t="shared" si="12"/>
        <v>1.24E-3</v>
      </c>
      <c r="Z137" s="144">
        <v>0</v>
      </c>
      <c r="AA137" s="145">
        <f t="shared" si="13"/>
        <v>0</v>
      </c>
      <c r="AR137" s="17" t="s">
        <v>140</v>
      </c>
      <c r="AT137" s="17" t="s">
        <v>132</v>
      </c>
      <c r="AU137" s="17" t="s">
        <v>83</v>
      </c>
      <c r="AY137" s="17" t="s">
        <v>131</v>
      </c>
      <c r="BE137" s="146">
        <f t="shared" si="14"/>
        <v>0</v>
      </c>
      <c r="BF137" s="146">
        <f t="shared" si="15"/>
        <v>0</v>
      </c>
      <c r="BG137" s="146">
        <f t="shared" si="16"/>
        <v>0</v>
      </c>
      <c r="BH137" s="146">
        <f t="shared" si="17"/>
        <v>0</v>
      </c>
      <c r="BI137" s="146">
        <f t="shared" si="18"/>
        <v>0</v>
      </c>
      <c r="BJ137" s="17" t="s">
        <v>83</v>
      </c>
      <c r="BK137" s="146">
        <f t="shared" si="19"/>
        <v>0</v>
      </c>
      <c r="BL137" s="17" t="s">
        <v>140</v>
      </c>
      <c r="BM137" s="17" t="s">
        <v>195</v>
      </c>
    </row>
    <row r="138" spans="2:65" s="1" customFormat="1" ht="31.5" customHeight="1">
      <c r="B138" s="137"/>
      <c r="C138" s="138" t="s">
        <v>140</v>
      </c>
      <c r="D138" s="138" t="s">
        <v>132</v>
      </c>
      <c r="E138" s="139" t="s">
        <v>196</v>
      </c>
      <c r="F138" s="212" t="s">
        <v>197</v>
      </c>
      <c r="G138" s="212"/>
      <c r="H138" s="212"/>
      <c r="I138" s="212"/>
      <c r="J138" s="140" t="s">
        <v>144</v>
      </c>
      <c r="K138" s="141">
        <v>21.07</v>
      </c>
      <c r="L138" s="213">
        <v>0</v>
      </c>
      <c r="M138" s="213"/>
      <c r="N138" s="213">
        <f t="shared" si="10"/>
        <v>0</v>
      </c>
      <c r="O138" s="213"/>
      <c r="P138" s="213"/>
      <c r="Q138" s="213"/>
      <c r="R138" s="142"/>
      <c r="T138" s="143" t="s">
        <v>5</v>
      </c>
      <c r="U138" s="40" t="s">
        <v>41</v>
      </c>
      <c r="V138" s="144">
        <v>0</v>
      </c>
      <c r="W138" s="144">
        <f t="shared" si="11"/>
        <v>0</v>
      </c>
      <c r="X138" s="144">
        <v>0</v>
      </c>
      <c r="Y138" s="144">
        <f t="shared" si="12"/>
        <v>0</v>
      </c>
      <c r="Z138" s="144">
        <v>0</v>
      </c>
      <c r="AA138" s="145">
        <f t="shared" si="13"/>
        <v>0</v>
      </c>
      <c r="AR138" s="17" t="s">
        <v>140</v>
      </c>
      <c r="AT138" s="17" t="s">
        <v>132</v>
      </c>
      <c r="AU138" s="17" t="s">
        <v>83</v>
      </c>
      <c r="AY138" s="17" t="s">
        <v>131</v>
      </c>
      <c r="BE138" s="146">
        <f t="shared" si="14"/>
        <v>0</v>
      </c>
      <c r="BF138" s="146">
        <f t="shared" si="15"/>
        <v>0</v>
      </c>
      <c r="BG138" s="146">
        <f t="shared" si="16"/>
        <v>0</v>
      </c>
      <c r="BH138" s="146">
        <f t="shared" si="17"/>
        <v>0</v>
      </c>
      <c r="BI138" s="146">
        <f t="shared" si="18"/>
        <v>0</v>
      </c>
      <c r="BJ138" s="17" t="s">
        <v>83</v>
      </c>
      <c r="BK138" s="146">
        <f t="shared" si="19"/>
        <v>0</v>
      </c>
      <c r="BL138" s="17" t="s">
        <v>140</v>
      </c>
      <c r="BM138" s="17" t="s">
        <v>198</v>
      </c>
    </row>
    <row r="139" spans="2:65" s="9" customFormat="1" ht="29.85" customHeight="1">
      <c r="B139" s="126"/>
      <c r="C139" s="127"/>
      <c r="D139" s="136" t="s">
        <v>115</v>
      </c>
      <c r="E139" s="136"/>
      <c r="F139" s="136"/>
      <c r="G139" s="136"/>
      <c r="H139" s="136"/>
      <c r="I139" s="136"/>
      <c r="J139" s="136"/>
      <c r="K139" s="136"/>
      <c r="L139" s="136">
        <v>0</v>
      </c>
      <c r="M139" s="136"/>
      <c r="N139" s="224">
        <f>BK139</f>
        <v>0</v>
      </c>
      <c r="O139" s="225"/>
      <c r="P139" s="225"/>
      <c r="Q139" s="225"/>
      <c r="R139" s="129"/>
      <c r="T139" s="130"/>
      <c r="U139" s="127"/>
      <c r="V139" s="127"/>
      <c r="W139" s="131">
        <f>SUM(W140:W148)</f>
        <v>669.58686047000003</v>
      </c>
      <c r="X139" s="127"/>
      <c r="Y139" s="131">
        <f>SUM(Y140:Y148)</f>
        <v>10.26843173</v>
      </c>
      <c r="Z139" s="127"/>
      <c r="AA139" s="132">
        <f>SUM(AA140:AA148)</f>
        <v>27.544273</v>
      </c>
      <c r="AR139" s="133" t="s">
        <v>83</v>
      </c>
      <c r="AT139" s="134" t="s">
        <v>73</v>
      </c>
      <c r="AU139" s="134" t="s">
        <v>80</v>
      </c>
      <c r="AY139" s="133" t="s">
        <v>131</v>
      </c>
      <c r="BK139" s="135">
        <f>SUM(BK140:BK148)</f>
        <v>0</v>
      </c>
    </row>
    <row r="140" spans="2:65" s="1" customFormat="1" ht="31.5" customHeight="1">
      <c r="B140" s="137"/>
      <c r="C140" s="138" t="s">
        <v>199</v>
      </c>
      <c r="D140" s="138" t="s">
        <v>132</v>
      </c>
      <c r="E140" s="139" t="s">
        <v>200</v>
      </c>
      <c r="F140" s="212" t="s">
        <v>201</v>
      </c>
      <c r="G140" s="212"/>
      <c r="H140" s="212"/>
      <c r="I140" s="212"/>
      <c r="J140" s="140" t="s">
        <v>135</v>
      </c>
      <c r="K140" s="141">
        <v>147.989</v>
      </c>
      <c r="L140" s="213">
        <v>0</v>
      </c>
      <c r="M140" s="213"/>
      <c r="N140" s="213">
        <f t="shared" ref="N140:N148" si="20">ROUND(L140*K140,2)</f>
        <v>0</v>
      </c>
      <c r="O140" s="213"/>
      <c r="P140" s="213"/>
      <c r="Q140" s="213"/>
      <c r="R140" s="142"/>
      <c r="T140" s="143" t="s">
        <v>5</v>
      </c>
      <c r="U140" s="40" t="s">
        <v>41</v>
      </c>
      <c r="V140" s="144">
        <v>0.23699999999999999</v>
      </c>
      <c r="W140" s="144">
        <f t="shared" ref="W140:W148" si="21">V140*K140</f>
        <v>35.073392999999996</v>
      </c>
      <c r="X140" s="144">
        <v>0</v>
      </c>
      <c r="Y140" s="144">
        <f t="shared" ref="Y140:Y148" si="22">X140*K140</f>
        <v>0</v>
      </c>
      <c r="Z140" s="144">
        <v>7.0000000000000001E-3</v>
      </c>
      <c r="AA140" s="145">
        <f t="shared" ref="AA140:AA148" si="23">Z140*K140</f>
        <v>1.0359230000000001</v>
      </c>
      <c r="AR140" s="17" t="s">
        <v>140</v>
      </c>
      <c r="AT140" s="17" t="s">
        <v>132</v>
      </c>
      <c r="AU140" s="17" t="s">
        <v>83</v>
      </c>
      <c r="AY140" s="17" t="s">
        <v>131</v>
      </c>
      <c r="BE140" s="146">
        <f t="shared" ref="BE140:BE148" si="24">IF(U140="základná",N140,0)</f>
        <v>0</v>
      </c>
      <c r="BF140" s="146">
        <f t="shared" ref="BF140:BF148" si="25">IF(U140="znížená",N140,0)</f>
        <v>0</v>
      </c>
      <c r="BG140" s="146">
        <f t="shared" ref="BG140:BG148" si="26">IF(U140="zákl. prenesená",N140,0)</f>
        <v>0</v>
      </c>
      <c r="BH140" s="146">
        <f t="shared" ref="BH140:BH148" si="27">IF(U140="zníž. prenesená",N140,0)</f>
        <v>0</v>
      </c>
      <c r="BI140" s="146">
        <f t="shared" ref="BI140:BI148" si="28">IF(U140="nulová",N140,0)</f>
        <v>0</v>
      </c>
      <c r="BJ140" s="17" t="s">
        <v>83</v>
      </c>
      <c r="BK140" s="146">
        <f t="shared" ref="BK140:BK148" si="29">ROUND(L140*K140,2)</f>
        <v>0</v>
      </c>
      <c r="BL140" s="17" t="s">
        <v>140</v>
      </c>
      <c r="BM140" s="17" t="s">
        <v>202</v>
      </c>
    </row>
    <row r="141" spans="2:65" s="1" customFormat="1" ht="31.5" customHeight="1">
      <c r="B141" s="137"/>
      <c r="C141" s="138" t="s">
        <v>203</v>
      </c>
      <c r="D141" s="138" t="s">
        <v>132</v>
      </c>
      <c r="E141" s="139" t="s">
        <v>204</v>
      </c>
      <c r="F141" s="212" t="s">
        <v>205</v>
      </c>
      <c r="G141" s="212"/>
      <c r="H141" s="212"/>
      <c r="I141" s="212"/>
      <c r="J141" s="140" t="s">
        <v>135</v>
      </c>
      <c r="K141" s="141">
        <v>147.989</v>
      </c>
      <c r="L141" s="213">
        <v>0</v>
      </c>
      <c r="M141" s="213"/>
      <c r="N141" s="213">
        <f t="shared" si="20"/>
        <v>0</v>
      </c>
      <c r="O141" s="213"/>
      <c r="P141" s="213"/>
      <c r="Q141" s="213"/>
      <c r="R141" s="142"/>
      <c r="T141" s="143" t="s">
        <v>5</v>
      </c>
      <c r="U141" s="40" t="s">
        <v>41</v>
      </c>
      <c r="V141" s="144">
        <v>0.71692999999999996</v>
      </c>
      <c r="W141" s="144">
        <f t="shared" si="21"/>
        <v>106.09775377</v>
      </c>
      <c r="X141" s="144">
        <v>5.1999999999999995E-4</v>
      </c>
      <c r="Y141" s="144">
        <f t="shared" si="22"/>
        <v>7.695428E-2</v>
      </c>
      <c r="Z141" s="144">
        <v>0</v>
      </c>
      <c r="AA141" s="145">
        <f t="shared" si="23"/>
        <v>0</v>
      </c>
      <c r="AR141" s="17" t="s">
        <v>140</v>
      </c>
      <c r="AT141" s="17" t="s">
        <v>132</v>
      </c>
      <c r="AU141" s="17" t="s">
        <v>83</v>
      </c>
      <c r="AY141" s="17" t="s">
        <v>131</v>
      </c>
      <c r="BE141" s="146">
        <f t="shared" si="24"/>
        <v>0</v>
      </c>
      <c r="BF141" s="146">
        <f t="shared" si="25"/>
        <v>0</v>
      </c>
      <c r="BG141" s="146">
        <f t="shared" si="26"/>
        <v>0</v>
      </c>
      <c r="BH141" s="146">
        <f t="shared" si="27"/>
        <v>0</v>
      </c>
      <c r="BI141" s="146">
        <f t="shared" si="28"/>
        <v>0</v>
      </c>
      <c r="BJ141" s="17" t="s">
        <v>83</v>
      </c>
      <c r="BK141" s="146">
        <f t="shared" si="29"/>
        <v>0</v>
      </c>
      <c r="BL141" s="17" t="s">
        <v>140</v>
      </c>
      <c r="BM141" s="17" t="s">
        <v>206</v>
      </c>
    </row>
    <row r="142" spans="2:65" s="1" customFormat="1" ht="44.25" customHeight="1">
      <c r="B142" s="137"/>
      <c r="C142" s="147" t="s">
        <v>207</v>
      </c>
      <c r="D142" s="147" t="s">
        <v>149</v>
      </c>
      <c r="E142" s="148" t="s">
        <v>208</v>
      </c>
      <c r="F142" s="214" t="s">
        <v>209</v>
      </c>
      <c r="G142" s="214"/>
      <c r="H142" s="214"/>
      <c r="I142" s="214"/>
      <c r="J142" s="149" t="s">
        <v>135</v>
      </c>
      <c r="K142" s="150">
        <v>147.989</v>
      </c>
      <c r="L142" s="215">
        <v>0</v>
      </c>
      <c r="M142" s="215"/>
      <c r="N142" s="215">
        <f t="shared" si="20"/>
        <v>0</v>
      </c>
      <c r="O142" s="213"/>
      <c r="P142" s="213"/>
      <c r="Q142" s="213"/>
      <c r="R142" s="142"/>
      <c r="T142" s="143" t="s">
        <v>5</v>
      </c>
      <c r="U142" s="40" t="s">
        <v>41</v>
      </c>
      <c r="V142" s="144">
        <v>0</v>
      </c>
      <c r="W142" s="144">
        <f t="shared" si="21"/>
        <v>0</v>
      </c>
      <c r="X142" s="144">
        <v>1.405E-2</v>
      </c>
      <c r="Y142" s="144">
        <f t="shared" si="22"/>
        <v>2.0792454500000002</v>
      </c>
      <c r="Z142" s="144">
        <v>0</v>
      </c>
      <c r="AA142" s="145">
        <f t="shared" si="23"/>
        <v>0</v>
      </c>
      <c r="AR142" s="17" t="s">
        <v>152</v>
      </c>
      <c r="AT142" s="17" t="s">
        <v>149</v>
      </c>
      <c r="AU142" s="17" t="s">
        <v>83</v>
      </c>
      <c r="AY142" s="17" t="s">
        <v>131</v>
      </c>
      <c r="BE142" s="146">
        <f t="shared" si="24"/>
        <v>0</v>
      </c>
      <c r="BF142" s="146">
        <f t="shared" si="25"/>
        <v>0</v>
      </c>
      <c r="BG142" s="146">
        <f t="shared" si="26"/>
        <v>0</v>
      </c>
      <c r="BH142" s="146">
        <f t="shared" si="27"/>
        <v>0</v>
      </c>
      <c r="BI142" s="146">
        <f t="shared" si="28"/>
        <v>0</v>
      </c>
      <c r="BJ142" s="17" t="s">
        <v>83</v>
      </c>
      <c r="BK142" s="146">
        <f t="shared" si="29"/>
        <v>0</v>
      </c>
      <c r="BL142" s="17" t="s">
        <v>140</v>
      </c>
      <c r="BM142" s="17" t="s">
        <v>210</v>
      </c>
    </row>
    <row r="143" spans="2:65" s="1" customFormat="1" ht="31.5" customHeight="1">
      <c r="B143" s="137"/>
      <c r="C143" s="138" t="s">
        <v>10</v>
      </c>
      <c r="D143" s="138" t="s">
        <v>132</v>
      </c>
      <c r="E143" s="139" t="s">
        <v>211</v>
      </c>
      <c r="F143" s="212" t="s">
        <v>212</v>
      </c>
      <c r="G143" s="212"/>
      <c r="H143" s="212"/>
      <c r="I143" s="212"/>
      <c r="J143" s="140" t="s">
        <v>135</v>
      </c>
      <c r="K143" s="141">
        <v>481.97</v>
      </c>
      <c r="L143" s="213">
        <v>0</v>
      </c>
      <c r="M143" s="213"/>
      <c r="N143" s="213">
        <f t="shared" si="20"/>
        <v>0</v>
      </c>
      <c r="O143" s="213"/>
      <c r="P143" s="213"/>
      <c r="Q143" s="213"/>
      <c r="R143" s="142"/>
      <c r="T143" s="143" t="s">
        <v>5</v>
      </c>
      <c r="U143" s="40" t="s">
        <v>41</v>
      </c>
      <c r="V143" s="144">
        <v>0.224</v>
      </c>
      <c r="W143" s="144">
        <f t="shared" si="21"/>
        <v>107.96128</v>
      </c>
      <c r="X143" s="144">
        <v>0</v>
      </c>
      <c r="Y143" s="144">
        <f t="shared" si="22"/>
        <v>0</v>
      </c>
      <c r="Z143" s="144">
        <v>5.5E-2</v>
      </c>
      <c r="AA143" s="145">
        <f t="shared" si="23"/>
        <v>26.50835</v>
      </c>
      <c r="AR143" s="17" t="s">
        <v>140</v>
      </c>
      <c r="AT143" s="17" t="s">
        <v>132</v>
      </c>
      <c r="AU143" s="17" t="s">
        <v>83</v>
      </c>
      <c r="AY143" s="17" t="s">
        <v>131</v>
      </c>
      <c r="BE143" s="146">
        <f t="shared" si="24"/>
        <v>0</v>
      </c>
      <c r="BF143" s="146">
        <f t="shared" si="25"/>
        <v>0</v>
      </c>
      <c r="BG143" s="146">
        <f t="shared" si="26"/>
        <v>0</v>
      </c>
      <c r="BH143" s="146">
        <f t="shared" si="27"/>
        <v>0</v>
      </c>
      <c r="BI143" s="146">
        <f t="shared" si="28"/>
        <v>0</v>
      </c>
      <c r="BJ143" s="17" t="s">
        <v>83</v>
      </c>
      <c r="BK143" s="146">
        <f t="shared" si="29"/>
        <v>0</v>
      </c>
      <c r="BL143" s="17" t="s">
        <v>140</v>
      </c>
      <c r="BM143" s="17" t="s">
        <v>213</v>
      </c>
    </row>
    <row r="144" spans="2:65" s="1" customFormat="1" ht="31.5" customHeight="1">
      <c r="B144" s="137"/>
      <c r="C144" s="138" t="s">
        <v>214</v>
      </c>
      <c r="D144" s="138" t="s">
        <v>132</v>
      </c>
      <c r="E144" s="139" t="s">
        <v>215</v>
      </c>
      <c r="F144" s="212" t="s">
        <v>216</v>
      </c>
      <c r="G144" s="212"/>
      <c r="H144" s="212"/>
      <c r="I144" s="212"/>
      <c r="J144" s="140" t="s">
        <v>135</v>
      </c>
      <c r="K144" s="141">
        <v>481.97</v>
      </c>
      <c r="L144" s="213">
        <v>0</v>
      </c>
      <c r="M144" s="213"/>
      <c r="N144" s="213">
        <f t="shared" si="20"/>
        <v>0</v>
      </c>
      <c r="O144" s="213"/>
      <c r="P144" s="213"/>
      <c r="Q144" s="213"/>
      <c r="R144" s="142"/>
      <c r="T144" s="143" t="s">
        <v>5</v>
      </c>
      <c r="U144" s="40" t="s">
        <v>41</v>
      </c>
      <c r="V144" s="144">
        <v>0.44821</v>
      </c>
      <c r="W144" s="144">
        <f t="shared" si="21"/>
        <v>216.02377370000002</v>
      </c>
      <c r="X144" s="144">
        <v>6.9999999999999999E-4</v>
      </c>
      <c r="Y144" s="144">
        <f t="shared" si="22"/>
        <v>0.33737900000000004</v>
      </c>
      <c r="Z144" s="144">
        <v>0</v>
      </c>
      <c r="AA144" s="145">
        <f t="shared" si="23"/>
        <v>0</v>
      </c>
      <c r="AR144" s="17" t="s">
        <v>140</v>
      </c>
      <c r="AT144" s="17" t="s">
        <v>132</v>
      </c>
      <c r="AU144" s="17" t="s">
        <v>83</v>
      </c>
      <c r="AY144" s="17" t="s">
        <v>131</v>
      </c>
      <c r="BE144" s="146">
        <f t="shared" si="24"/>
        <v>0</v>
      </c>
      <c r="BF144" s="146">
        <f t="shared" si="25"/>
        <v>0</v>
      </c>
      <c r="BG144" s="146">
        <f t="shared" si="26"/>
        <v>0</v>
      </c>
      <c r="BH144" s="146">
        <f t="shared" si="27"/>
        <v>0</v>
      </c>
      <c r="BI144" s="146">
        <f t="shared" si="28"/>
        <v>0</v>
      </c>
      <c r="BJ144" s="17" t="s">
        <v>83</v>
      </c>
      <c r="BK144" s="146">
        <f t="shared" si="29"/>
        <v>0</v>
      </c>
      <c r="BL144" s="17" t="s">
        <v>140</v>
      </c>
      <c r="BM144" s="17" t="s">
        <v>217</v>
      </c>
    </row>
    <row r="145" spans="2:65" s="1" customFormat="1" ht="31.5" customHeight="1">
      <c r="B145" s="137"/>
      <c r="C145" s="147" t="s">
        <v>218</v>
      </c>
      <c r="D145" s="147" t="s">
        <v>149</v>
      </c>
      <c r="E145" s="148" t="s">
        <v>219</v>
      </c>
      <c r="F145" s="214" t="s">
        <v>220</v>
      </c>
      <c r="G145" s="214"/>
      <c r="H145" s="214"/>
      <c r="I145" s="214"/>
      <c r="J145" s="149" t="s">
        <v>135</v>
      </c>
      <c r="K145" s="150">
        <v>530.16700000000003</v>
      </c>
      <c r="L145" s="215">
        <v>0</v>
      </c>
      <c r="M145" s="215"/>
      <c r="N145" s="215">
        <f t="shared" si="20"/>
        <v>0</v>
      </c>
      <c r="O145" s="213"/>
      <c r="P145" s="213"/>
      <c r="Q145" s="213"/>
      <c r="R145" s="142"/>
      <c r="T145" s="143" t="s">
        <v>5</v>
      </c>
      <c r="U145" s="40" t="s">
        <v>41</v>
      </c>
      <c r="V145" s="144">
        <v>0</v>
      </c>
      <c r="W145" s="144">
        <f t="shared" si="21"/>
        <v>0</v>
      </c>
      <c r="X145" s="144">
        <v>8.9999999999999993E-3</v>
      </c>
      <c r="Y145" s="144">
        <f t="shared" si="22"/>
        <v>4.771503</v>
      </c>
      <c r="Z145" s="144">
        <v>0</v>
      </c>
      <c r="AA145" s="145">
        <f t="shared" si="23"/>
        <v>0</v>
      </c>
      <c r="AR145" s="17" t="s">
        <v>152</v>
      </c>
      <c r="AT145" s="17" t="s">
        <v>149</v>
      </c>
      <c r="AU145" s="17" t="s">
        <v>83</v>
      </c>
      <c r="AY145" s="17" t="s">
        <v>131</v>
      </c>
      <c r="BE145" s="146">
        <f t="shared" si="24"/>
        <v>0</v>
      </c>
      <c r="BF145" s="146">
        <f t="shared" si="25"/>
        <v>0</v>
      </c>
      <c r="BG145" s="146">
        <f t="shared" si="26"/>
        <v>0</v>
      </c>
      <c r="BH145" s="146">
        <f t="shared" si="27"/>
        <v>0</v>
      </c>
      <c r="BI145" s="146">
        <f t="shared" si="28"/>
        <v>0</v>
      </c>
      <c r="BJ145" s="17" t="s">
        <v>83</v>
      </c>
      <c r="BK145" s="146">
        <f t="shared" si="29"/>
        <v>0</v>
      </c>
      <c r="BL145" s="17" t="s">
        <v>140</v>
      </c>
      <c r="BM145" s="17" t="s">
        <v>221</v>
      </c>
    </row>
    <row r="146" spans="2:65" s="1" customFormat="1" ht="44.25" customHeight="1">
      <c r="B146" s="137"/>
      <c r="C146" s="138" t="s">
        <v>222</v>
      </c>
      <c r="D146" s="138" t="s">
        <v>132</v>
      </c>
      <c r="E146" s="139" t="s">
        <v>223</v>
      </c>
      <c r="F146" s="212" t="s">
        <v>224</v>
      </c>
      <c r="G146" s="212"/>
      <c r="H146" s="212"/>
      <c r="I146" s="212"/>
      <c r="J146" s="140" t="s">
        <v>173</v>
      </c>
      <c r="K146" s="141">
        <v>1687</v>
      </c>
      <c r="L146" s="213">
        <v>0</v>
      </c>
      <c r="M146" s="213"/>
      <c r="N146" s="213">
        <f t="shared" si="20"/>
        <v>0</v>
      </c>
      <c r="O146" s="213"/>
      <c r="P146" s="213"/>
      <c r="Q146" s="213"/>
      <c r="R146" s="142"/>
      <c r="T146" s="143" t="s">
        <v>5</v>
      </c>
      <c r="U146" s="40" t="s">
        <v>41</v>
      </c>
      <c r="V146" s="144">
        <v>0.12118</v>
      </c>
      <c r="W146" s="144">
        <f t="shared" si="21"/>
        <v>204.43065999999999</v>
      </c>
      <c r="X146" s="144">
        <v>5.0000000000000002E-5</v>
      </c>
      <c r="Y146" s="144">
        <f t="shared" si="22"/>
        <v>8.4350000000000008E-2</v>
      </c>
      <c r="Z146" s="144">
        <v>0</v>
      </c>
      <c r="AA146" s="145">
        <f t="shared" si="23"/>
        <v>0</v>
      </c>
      <c r="AR146" s="17" t="s">
        <v>140</v>
      </c>
      <c r="AT146" s="17" t="s">
        <v>132</v>
      </c>
      <c r="AU146" s="17" t="s">
        <v>83</v>
      </c>
      <c r="AY146" s="17" t="s">
        <v>131</v>
      </c>
      <c r="BE146" s="146">
        <f t="shared" si="24"/>
        <v>0</v>
      </c>
      <c r="BF146" s="146">
        <f t="shared" si="25"/>
        <v>0</v>
      </c>
      <c r="BG146" s="146">
        <f t="shared" si="26"/>
        <v>0</v>
      </c>
      <c r="BH146" s="146">
        <f t="shared" si="27"/>
        <v>0</v>
      </c>
      <c r="BI146" s="146">
        <f t="shared" si="28"/>
        <v>0</v>
      </c>
      <c r="BJ146" s="17" t="s">
        <v>83</v>
      </c>
      <c r="BK146" s="146">
        <f t="shared" si="29"/>
        <v>0</v>
      </c>
      <c r="BL146" s="17" t="s">
        <v>140</v>
      </c>
      <c r="BM146" s="17" t="s">
        <v>225</v>
      </c>
    </row>
    <row r="147" spans="2:65" s="1" customFormat="1" ht="44.25" customHeight="1">
      <c r="B147" s="137"/>
      <c r="C147" s="147" t="s">
        <v>226</v>
      </c>
      <c r="D147" s="147" t="s">
        <v>149</v>
      </c>
      <c r="E147" s="148" t="s">
        <v>227</v>
      </c>
      <c r="F147" s="214" t="s">
        <v>228</v>
      </c>
      <c r="G147" s="214"/>
      <c r="H147" s="214"/>
      <c r="I147" s="214"/>
      <c r="J147" s="149" t="s">
        <v>229</v>
      </c>
      <c r="K147" s="150">
        <v>2.919</v>
      </c>
      <c r="L147" s="215">
        <v>0</v>
      </c>
      <c r="M147" s="215"/>
      <c r="N147" s="215">
        <f t="shared" si="20"/>
        <v>0</v>
      </c>
      <c r="O147" s="213"/>
      <c r="P147" s="213"/>
      <c r="Q147" s="213"/>
      <c r="R147" s="142"/>
      <c r="T147" s="143" t="s">
        <v>5</v>
      </c>
      <c r="U147" s="40" t="s">
        <v>41</v>
      </c>
      <c r="V147" s="144">
        <v>0</v>
      </c>
      <c r="W147" s="144">
        <f t="shared" si="21"/>
        <v>0</v>
      </c>
      <c r="X147" s="144">
        <v>1</v>
      </c>
      <c r="Y147" s="144">
        <f t="shared" si="22"/>
        <v>2.919</v>
      </c>
      <c r="Z147" s="144">
        <v>0</v>
      </c>
      <c r="AA147" s="145">
        <f t="shared" si="23"/>
        <v>0</v>
      </c>
      <c r="AR147" s="17" t="s">
        <v>152</v>
      </c>
      <c r="AT147" s="17" t="s">
        <v>149</v>
      </c>
      <c r="AU147" s="17" t="s">
        <v>83</v>
      </c>
      <c r="AY147" s="17" t="s">
        <v>131</v>
      </c>
      <c r="BE147" s="146">
        <f t="shared" si="24"/>
        <v>0</v>
      </c>
      <c r="BF147" s="146">
        <f t="shared" si="25"/>
        <v>0</v>
      </c>
      <c r="BG147" s="146">
        <f t="shared" si="26"/>
        <v>0</v>
      </c>
      <c r="BH147" s="146">
        <f t="shared" si="27"/>
        <v>0</v>
      </c>
      <c r="BI147" s="146">
        <f t="shared" si="28"/>
        <v>0</v>
      </c>
      <c r="BJ147" s="17" t="s">
        <v>83</v>
      </c>
      <c r="BK147" s="146">
        <f t="shared" si="29"/>
        <v>0</v>
      </c>
      <c r="BL147" s="17" t="s">
        <v>140</v>
      </c>
      <c r="BM147" s="17" t="s">
        <v>230</v>
      </c>
    </row>
    <row r="148" spans="2:65" s="1" customFormat="1" ht="31.5" customHeight="1">
      <c r="B148" s="137"/>
      <c r="C148" s="138" t="s">
        <v>231</v>
      </c>
      <c r="D148" s="138" t="s">
        <v>132</v>
      </c>
      <c r="E148" s="139" t="s">
        <v>232</v>
      </c>
      <c r="F148" s="212" t="s">
        <v>233</v>
      </c>
      <c r="G148" s="212"/>
      <c r="H148" s="212"/>
      <c r="I148" s="212"/>
      <c r="J148" s="140" t="s">
        <v>144</v>
      </c>
      <c r="K148" s="141">
        <v>196.4</v>
      </c>
      <c r="L148" s="213">
        <v>0</v>
      </c>
      <c r="M148" s="213"/>
      <c r="N148" s="213">
        <f t="shared" si="20"/>
        <v>0</v>
      </c>
      <c r="O148" s="213"/>
      <c r="P148" s="213"/>
      <c r="Q148" s="213"/>
      <c r="R148" s="142"/>
      <c r="T148" s="143" t="s">
        <v>5</v>
      </c>
      <c r="U148" s="151" t="s">
        <v>41</v>
      </c>
      <c r="V148" s="152">
        <v>0</v>
      </c>
      <c r="W148" s="152">
        <f t="shared" si="21"/>
        <v>0</v>
      </c>
      <c r="X148" s="152">
        <v>0</v>
      </c>
      <c r="Y148" s="152">
        <f t="shared" si="22"/>
        <v>0</v>
      </c>
      <c r="Z148" s="152">
        <v>0</v>
      </c>
      <c r="AA148" s="153">
        <f t="shared" si="23"/>
        <v>0</v>
      </c>
      <c r="AR148" s="17" t="s">
        <v>140</v>
      </c>
      <c r="AT148" s="17" t="s">
        <v>132</v>
      </c>
      <c r="AU148" s="17" t="s">
        <v>83</v>
      </c>
      <c r="AY148" s="17" t="s">
        <v>131</v>
      </c>
      <c r="BE148" s="146">
        <f t="shared" si="24"/>
        <v>0</v>
      </c>
      <c r="BF148" s="146">
        <f t="shared" si="25"/>
        <v>0</v>
      </c>
      <c r="BG148" s="146">
        <f t="shared" si="26"/>
        <v>0</v>
      </c>
      <c r="BH148" s="146">
        <f t="shared" si="27"/>
        <v>0</v>
      </c>
      <c r="BI148" s="146">
        <f t="shared" si="28"/>
        <v>0</v>
      </c>
      <c r="BJ148" s="17" t="s">
        <v>83</v>
      </c>
      <c r="BK148" s="146">
        <f t="shared" si="29"/>
        <v>0</v>
      </c>
      <c r="BL148" s="17" t="s">
        <v>140</v>
      </c>
      <c r="BM148" s="17" t="s">
        <v>234</v>
      </c>
    </row>
    <row r="149" spans="2:65" s="1" customFormat="1" ht="6.95" customHeight="1">
      <c r="B149" s="55"/>
      <c r="C149" s="56"/>
      <c r="D149" s="56"/>
      <c r="E149" s="56"/>
      <c r="F149" s="56"/>
      <c r="G149" s="56"/>
      <c r="H149" s="56"/>
      <c r="I149" s="56"/>
      <c r="J149" s="56"/>
      <c r="K149" s="56"/>
      <c r="L149" s="56">
        <v>0</v>
      </c>
      <c r="M149" s="56"/>
      <c r="N149" s="56"/>
      <c r="O149" s="56"/>
      <c r="P149" s="56"/>
      <c r="Q149" s="56"/>
      <c r="R149" s="57"/>
    </row>
  </sheetData>
  <mergeCells count="140">
    <mergeCell ref="H1:K1"/>
    <mergeCell ref="S2:AC2"/>
    <mergeCell ref="F148:I148"/>
    <mergeCell ref="L148:M148"/>
    <mergeCell ref="N148:Q148"/>
    <mergeCell ref="N116:Q116"/>
    <mergeCell ref="N117:Q117"/>
    <mergeCell ref="N118:Q118"/>
    <mergeCell ref="N120:Q120"/>
    <mergeCell ref="N121:Q121"/>
    <mergeCell ref="N124:Q124"/>
    <mergeCell ref="N131:Q131"/>
    <mergeCell ref="N139:Q139"/>
    <mergeCell ref="F145:I145"/>
    <mergeCell ref="L145:M145"/>
    <mergeCell ref="N145:Q145"/>
    <mergeCell ref="F146:I146"/>
    <mergeCell ref="L146:M146"/>
    <mergeCell ref="N146:Q146"/>
    <mergeCell ref="F147:I147"/>
    <mergeCell ref="L147:M147"/>
    <mergeCell ref="N147:Q147"/>
    <mergeCell ref="F142:I142"/>
    <mergeCell ref="L142:M142"/>
    <mergeCell ref="N142:Q142"/>
    <mergeCell ref="F143:I143"/>
    <mergeCell ref="L143:M143"/>
    <mergeCell ref="N143:Q143"/>
    <mergeCell ref="F144:I144"/>
    <mergeCell ref="L144:M144"/>
    <mergeCell ref="N144:Q144"/>
    <mergeCell ref="F138:I138"/>
    <mergeCell ref="L138:M138"/>
    <mergeCell ref="N138:Q138"/>
    <mergeCell ref="F140:I140"/>
    <mergeCell ref="L140:M140"/>
    <mergeCell ref="N140:Q140"/>
    <mergeCell ref="F141:I141"/>
    <mergeCell ref="L141:M141"/>
    <mergeCell ref="N141:Q141"/>
    <mergeCell ref="F135:I135"/>
    <mergeCell ref="L135:M135"/>
    <mergeCell ref="N135:Q135"/>
    <mergeCell ref="F136:I136"/>
    <mergeCell ref="L136:M136"/>
    <mergeCell ref="N136:Q136"/>
    <mergeCell ref="F137:I137"/>
    <mergeCell ref="L137:M137"/>
    <mergeCell ref="N137:Q137"/>
    <mergeCell ref="F132:I132"/>
    <mergeCell ref="L132:M132"/>
    <mergeCell ref="N132:Q132"/>
    <mergeCell ref="F133:I133"/>
    <mergeCell ref="L133:M133"/>
    <mergeCell ref="N133:Q133"/>
    <mergeCell ref="F134:I134"/>
    <mergeCell ref="L134:M134"/>
    <mergeCell ref="N134:Q134"/>
    <mergeCell ref="F128:I128"/>
    <mergeCell ref="L128:M128"/>
    <mergeCell ref="N128:Q128"/>
    <mergeCell ref="F129:I129"/>
    <mergeCell ref="L129:M129"/>
    <mergeCell ref="N129:Q129"/>
    <mergeCell ref="F130:I130"/>
    <mergeCell ref="L130:M130"/>
    <mergeCell ref="N130:Q130"/>
    <mergeCell ref="F125:I125"/>
    <mergeCell ref="L125:M125"/>
    <mergeCell ref="N125:Q125"/>
    <mergeCell ref="F126:I126"/>
    <mergeCell ref="L126:M126"/>
    <mergeCell ref="N126:Q126"/>
    <mergeCell ref="F127:I127"/>
    <mergeCell ref="L127:M127"/>
    <mergeCell ref="N127:Q127"/>
    <mergeCell ref="F119:I119"/>
    <mergeCell ref="L119:M119"/>
    <mergeCell ref="N119:Q119"/>
    <mergeCell ref="F122:I122"/>
    <mergeCell ref="L122:M122"/>
    <mergeCell ref="N122:Q122"/>
    <mergeCell ref="F123:I123"/>
    <mergeCell ref="L123:M123"/>
    <mergeCell ref="N123:Q123"/>
    <mergeCell ref="C105:Q105"/>
    <mergeCell ref="F107:P107"/>
    <mergeCell ref="F108:P108"/>
    <mergeCell ref="M110:P110"/>
    <mergeCell ref="M112:Q112"/>
    <mergeCell ref="M113:Q113"/>
    <mergeCell ref="F115:I115"/>
    <mergeCell ref="L115:M115"/>
    <mergeCell ref="N115:Q115"/>
    <mergeCell ref="N89:Q89"/>
    <mergeCell ref="N90:Q90"/>
    <mergeCell ref="N91:Q91"/>
    <mergeCell ref="N92:Q92"/>
    <mergeCell ref="N93:Q93"/>
    <mergeCell ref="N94:Q94"/>
    <mergeCell ref="N95:Q95"/>
    <mergeCell ref="N97:Q97"/>
    <mergeCell ref="L99:Q99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C2:Q2"/>
    <mergeCell ref="C4:Q4"/>
    <mergeCell ref="F6:P6"/>
    <mergeCell ref="F7:P7"/>
    <mergeCell ref="O9:P9"/>
    <mergeCell ref="O11:P11"/>
    <mergeCell ref="O12:P12"/>
    <mergeCell ref="O14:P14"/>
    <mergeCell ref="O15:P15"/>
  </mergeCells>
  <hyperlinks>
    <hyperlink ref="F1:G1" location="C2" display="1) Krycí list rozpočtu"/>
    <hyperlink ref="H1:K1" location="C86" display="2) Rekapitulácia rozpočtu"/>
    <hyperlink ref="L1" location="C115" display="3) Rozpočet"/>
    <hyperlink ref="S1:T1" location="'Rekapitulácia stavby'!C2" display="Rekapitulácia stavby"/>
  </hyperlinks>
  <pageMargins left="0.58333330000000005" right="0.58333330000000005" top="0.5" bottom="0.46666669999999999" header="0" footer="0"/>
  <pageSetup paperSize="9" scale="95" fitToHeight="100" orientation="portrait" blackAndWhite="1" r:id="rId1"/>
  <headerFooter>
    <oddFooter>&amp;CStrana &amp;P z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144"/>
  <sheetViews>
    <sheetView showGridLines="0" workbookViewId="0">
      <pane ySplit="1" topLeftCell="A61" activePane="bottomLeft" state="frozen"/>
      <selection pane="bottomLeft" activeCell="K72" sqref="K72"/>
    </sheetView>
  </sheetViews>
  <sheetFormatPr defaultRowHeight="13.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7" width="11.1640625" customWidth="1"/>
    <col min="8" max="8" width="12.5" customWidth="1"/>
    <col min="9" max="9" width="7" customWidth="1"/>
    <col min="10" max="10" width="5.1640625" customWidth="1"/>
    <col min="11" max="11" width="11.5" customWidth="1"/>
    <col min="12" max="12" width="12" customWidth="1"/>
    <col min="13" max="14" width="6" customWidth="1"/>
    <col min="15" max="15" width="2" customWidth="1"/>
    <col min="16" max="16" width="12.5" customWidth="1"/>
    <col min="17" max="17" width="4.1640625" customWidth="1"/>
    <col min="18" max="18" width="1.6640625" customWidth="1"/>
    <col min="19" max="19" width="8.1640625" customWidth="1"/>
    <col min="20" max="20" width="29.6640625" hidden="1" customWidth="1"/>
    <col min="21" max="21" width="16.33203125" hidden="1" customWidth="1"/>
    <col min="22" max="22" width="12.33203125" hidden="1" customWidth="1"/>
    <col min="23" max="23" width="16.33203125" hidden="1" customWidth="1"/>
    <col min="24" max="24" width="12.1640625" hidden="1" customWidth="1"/>
    <col min="25" max="25" width="15" hidden="1" customWidth="1"/>
    <col min="26" max="26" width="11" hidden="1" customWidth="1"/>
    <col min="27" max="27" width="15" hidden="1" customWidth="1"/>
    <col min="28" max="28" width="16.33203125" hidden="1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66" ht="21.75" customHeight="1">
      <c r="A1" s="101"/>
      <c r="B1" s="11"/>
      <c r="C1" s="11"/>
      <c r="D1" s="12" t="s">
        <v>1</v>
      </c>
      <c r="E1" s="11"/>
      <c r="F1" s="13" t="s">
        <v>96</v>
      </c>
      <c r="G1" s="13"/>
      <c r="H1" s="216" t="s">
        <v>97</v>
      </c>
      <c r="I1" s="216"/>
      <c r="J1" s="216"/>
      <c r="K1" s="216"/>
      <c r="L1" s="13" t="s">
        <v>98</v>
      </c>
      <c r="M1" s="11"/>
      <c r="N1" s="11"/>
      <c r="O1" s="12" t="s">
        <v>99</v>
      </c>
      <c r="P1" s="11"/>
      <c r="Q1" s="11"/>
      <c r="R1" s="11"/>
      <c r="S1" s="13" t="s">
        <v>100</v>
      </c>
      <c r="T1" s="13"/>
      <c r="U1" s="101"/>
      <c r="V1" s="101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</row>
    <row r="2" spans="1:66" ht="36.950000000000003" customHeight="1">
      <c r="C2" s="159" t="s">
        <v>7</v>
      </c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60"/>
      <c r="S2" s="182" t="s">
        <v>8</v>
      </c>
      <c r="T2" s="183"/>
      <c r="U2" s="183"/>
      <c r="V2" s="183"/>
      <c r="W2" s="183"/>
      <c r="X2" s="183"/>
      <c r="Y2" s="183"/>
      <c r="Z2" s="183"/>
      <c r="AA2" s="183"/>
      <c r="AB2" s="183"/>
      <c r="AC2" s="183"/>
      <c r="AT2" s="17" t="s">
        <v>85</v>
      </c>
    </row>
    <row r="3" spans="1:66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20"/>
      <c r="AT3" s="17" t="s">
        <v>74</v>
      </c>
    </row>
    <row r="4" spans="1:66" ht="36.950000000000003" customHeight="1">
      <c r="B4" s="21"/>
      <c r="C4" s="161" t="s">
        <v>419</v>
      </c>
      <c r="D4" s="162"/>
      <c r="E4" s="162"/>
      <c r="F4" s="162"/>
      <c r="G4" s="162"/>
      <c r="H4" s="162"/>
      <c r="I4" s="162"/>
      <c r="J4" s="162"/>
      <c r="K4" s="162"/>
      <c r="L4" s="162"/>
      <c r="M4" s="162"/>
      <c r="N4" s="162"/>
      <c r="O4" s="162"/>
      <c r="P4" s="162"/>
      <c r="Q4" s="162"/>
      <c r="R4" s="22"/>
      <c r="T4" s="23" t="s">
        <v>12</v>
      </c>
      <c r="AT4" s="17" t="s">
        <v>6</v>
      </c>
    </row>
    <row r="5" spans="1:66" ht="6.95" customHeight="1">
      <c r="B5" s="21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2"/>
    </row>
    <row r="6" spans="1:66" ht="25.35" customHeight="1">
      <c r="B6" s="21"/>
      <c r="C6" s="24"/>
      <c r="D6" s="28" t="s">
        <v>16</v>
      </c>
      <c r="E6" s="24"/>
      <c r="F6" s="193" t="str">
        <f>'Rekapitulácia stavby'!K6</f>
        <v>Zníženie energetickej náročnosti výrobnej haly</v>
      </c>
      <c r="G6" s="194"/>
      <c r="H6" s="194"/>
      <c r="I6" s="194"/>
      <c r="J6" s="194"/>
      <c r="K6" s="194"/>
      <c r="L6" s="194"/>
      <c r="M6" s="194"/>
      <c r="N6" s="194"/>
      <c r="O6" s="194"/>
      <c r="P6" s="194"/>
      <c r="Q6" s="24"/>
      <c r="R6" s="22"/>
    </row>
    <row r="7" spans="1:66" s="1" customFormat="1" ht="32.85" customHeight="1">
      <c r="B7" s="31"/>
      <c r="C7" s="32"/>
      <c r="D7" s="27" t="s">
        <v>101</v>
      </c>
      <c r="E7" s="32"/>
      <c r="F7" s="165" t="s">
        <v>235</v>
      </c>
      <c r="G7" s="195"/>
      <c r="H7" s="195"/>
      <c r="I7" s="195"/>
      <c r="J7" s="195"/>
      <c r="K7" s="195"/>
      <c r="L7" s="195"/>
      <c r="M7" s="195"/>
      <c r="N7" s="195"/>
      <c r="O7" s="195"/>
      <c r="P7" s="195"/>
      <c r="Q7" s="32"/>
      <c r="R7" s="33"/>
    </row>
    <row r="8" spans="1:66" s="1" customFormat="1" ht="14.45" customHeight="1">
      <c r="B8" s="31"/>
      <c r="C8" s="32"/>
      <c r="D8" s="28" t="s">
        <v>18</v>
      </c>
      <c r="E8" s="32"/>
      <c r="F8" s="26" t="s">
        <v>5</v>
      </c>
      <c r="G8" s="32"/>
      <c r="H8" s="32"/>
      <c r="I8" s="32"/>
      <c r="J8" s="32"/>
      <c r="K8" s="32"/>
      <c r="L8" s="32"/>
      <c r="M8" s="28" t="s">
        <v>19</v>
      </c>
      <c r="N8" s="32"/>
      <c r="O8" s="26" t="s">
        <v>5</v>
      </c>
      <c r="P8" s="32"/>
      <c r="Q8" s="32"/>
      <c r="R8" s="33"/>
    </row>
    <row r="9" spans="1:66" s="1" customFormat="1" ht="14.45" customHeight="1">
      <c r="B9" s="31"/>
      <c r="C9" s="32"/>
      <c r="D9" s="28" t="s">
        <v>20</v>
      </c>
      <c r="E9" s="32"/>
      <c r="F9" s="26" t="s">
        <v>21</v>
      </c>
      <c r="G9" s="32"/>
      <c r="H9" s="32"/>
      <c r="I9" s="32"/>
      <c r="J9" s="32"/>
      <c r="K9" s="32"/>
      <c r="L9" s="32"/>
      <c r="M9" s="28" t="s">
        <v>22</v>
      </c>
      <c r="N9" s="32"/>
      <c r="O9" s="196">
        <f>'Rekapitulácia stavby'!AN8</f>
        <v>43755</v>
      </c>
      <c r="P9" s="196"/>
      <c r="Q9" s="32"/>
      <c r="R9" s="33"/>
    </row>
    <row r="10" spans="1:66" s="1" customFormat="1" ht="10.9" customHeight="1">
      <c r="B10" s="31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3"/>
    </row>
    <row r="11" spans="1:66" s="1" customFormat="1" ht="14.45" customHeight="1">
      <c r="B11" s="31"/>
      <c r="C11" s="32"/>
      <c r="D11" s="28" t="s">
        <v>23</v>
      </c>
      <c r="E11" s="32"/>
      <c r="F11" s="32"/>
      <c r="G11" s="32"/>
      <c r="H11" s="32"/>
      <c r="I11" s="32"/>
      <c r="J11" s="32"/>
      <c r="K11" s="32"/>
      <c r="L11" s="32"/>
      <c r="M11" s="28" t="s">
        <v>24</v>
      </c>
      <c r="N11" s="32"/>
      <c r="O11" s="163" t="s">
        <v>5</v>
      </c>
      <c r="P11" s="163"/>
      <c r="Q11" s="32"/>
      <c r="R11" s="33"/>
    </row>
    <row r="12" spans="1:66" s="1" customFormat="1" ht="18" customHeight="1">
      <c r="B12" s="31"/>
      <c r="C12" s="32"/>
      <c r="D12" s="32"/>
      <c r="E12" s="26" t="s">
        <v>25</v>
      </c>
      <c r="F12" s="32"/>
      <c r="G12" s="32"/>
      <c r="H12" s="32"/>
      <c r="I12" s="32"/>
      <c r="J12" s="32"/>
      <c r="K12" s="32"/>
      <c r="L12" s="32"/>
      <c r="M12" s="28" t="s">
        <v>26</v>
      </c>
      <c r="N12" s="32"/>
      <c r="O12" s="163" t="s">
        <v>5</v>
      </c>
      <c r="P12" s="163"/>
      <c r="Q12" s="32"/>
      <c r="R12" s="33"/>
    </row>
    <row r="13" spans="1:66" s="1" customFormat="1" ht="6.95" customHeight="1">
      <c r="B13" s="31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3"/>
    </row>
    <row r="14" spans="1:66" s="1" customFormat="1" ht="14.45" customHeight="1">
      <c r="B14" s="31"/>
      <c r="C14" s="32"/>
      <c r="D14" s="28" t="s">
        <v>27</v>
      </c>
      <c r="E14" s="32"/>
      <c r="F14" s="32"/>
      <c r="G14" s="32"/>
      <c r="H14" s="32"/>
      <c r="I14" s="32"/>
      <c r="J14" s="32"/>
      <c r="K14" s="32"/>
      <c r="L14" s="32"/>
      <c r="M14" s="28" t="s">
        <v>24</v>
      </c>
      <c r="N14" s="32"/>
      <c r="O14" s="163" t="str">
        <f>IF('Rekapitulácia stavby'!AN13="","",'Rekapitulácia stavby'!AN13)</f>
        <v/>
      </c>
      <c r="P14" s="163"/>
      <c r="Q14" s="32"/>
      <c r="R14" s="33"/>
    </row>
    <row r="15" spans="1:66" s="1" customFormat="1" ht="18" customHeight="1">
      <c r="B15" s="31"/>
      <c r="C15" s="32"/>
      <c r="D15" s="32"/>
      <c r="E15" s="26" t="str">
        <f>IF('Rekapitulácia stavby'!E14="","",'Rekapitulácia stavby'!E14)</f>
        <v xml:space="preserve"> </v>
      </c>
      <c r="F15" s="32"/>
      <c r="G15" s="32"/>
      <c r="H15" s="32"/>
      <c r="I15" s="32"/>
      <c r="J15" s="32"/>
      <c r="K15" s="32"/>
      <c r="L15" s="32"/>
      <c r="M15" s="28" t="s">
        <v>26</v>
      </c>
      <c r="N15" s="32"/>
      <c r="O15" s="163" t="str">
        <f>IF('Rekapitulácia stavby'!AN14="","",'Rekapitulácia stavby'!AN14)</f>
        <v/>
      </c>
      <c r="P15" s="163"/>
      <c r="Q15" s="32"/>
      <c r="R15" s="33"/>
    </row>
    <row r="16" spans="1:66" s="1" customFormat="1" ht="6.95" customHeight="1">
      <c r="B16" s="31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3"/>
    </row>
    <row r="17" spans="2:18" s="1" customFormat="1" ht="14.45" customHeight="1">
      <c r="B17" s="31"/>
      <c r="C17" s="32"/>
      <c r="D17" s="28" t="s">
        <v>29</v>
      </c>
      <c r="E17" s="32"/>
      <c r="F17" s="32"/>
      <c r="G17" s="32"/>
      <c r="H17" s="32"/>
      <c r="I17" s="32"/>
      <c r="J17" s="32"/>
      <c r="K17" s="32"/>
      <c r="L17" s="32"/>
      <c r="M17" s="28" t="s">
        <v>24</v>
      </c>
      <c r="N17" s="32"/>
      <c r="O17" s="163" t="s">
        <v>5</v>
      </c>
      <c r="P17" s="163"/>
      <c r="Q17" s="32"/>
      <c r="R17" s="33"/>
    </row>
    <row r="18" spans="2:18" s="1" customFormat="1" ht="18" customHeight="1">
      <c r="B18" s="31"/>
      <c r="C18" s="32"/>
      <c r="D18" s="32"/>
      <c r="E18" s="26" t="s">
        <v>30</v>
      </c>
      <c r="F18" s="32"/>
      <c r="G18" s="32"/>
      <c r="H18" s="32"/>
      <c r="I18" s="32"/>
      <c r="J18" s="32"/>
      <c r="K18" s="32"/>
      <c r="L18" s="32"/>
      <c r="M18" s="28" t="s">
        <v>26</v>
      </c>
      <c r="N18" s="32"/>
      <c r="O18" s="163" t="s">
        <v>5</v>
      </c>
      <c r="P18" s="163"/>
      <c r="Q18" s="32"/>
      <c r="R18" s="33"/>
    </row>
    <row r="19" spans="2:18" s="1" customFormat="1" ht="6.95" customHeight="1">
      <c r="B19" s="31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3"/>
    </row>
    <row r="20" spans="2:18" s="1" customFormat="1" ht="14.45" customHeight="1">
      <c r="B20" s="31"/>
      <c r="C20" s="32"/>
      <c r="D20" s="28" t="s">
        <v>32</v>
      </c>
      <c r="E20" s="32"/>
      <c r="F20" s="32"/>
      <c r="G20" s="32"/>
      <c r="H20" s="32"/>
      <c r="I20" s="32"/>
      <c r="J20" s="32"/>
      <c r="K20" s="32"/>
      <c r="L20" s="32"/>
      <c r="M20" s="28" t="s">
        <v>24</v>
      </c>
      <c r="N20" s="32"/>
      <c r="O20" s="163" t="s">
        <v>5</v>
      </c>
      <c r="P20" s="163"/>
      <c r="Q20" s="32"/>
      <c r="R20" s="33"/>
    </row>
    <row r="21" spans="2:18" s="1" customFormat="1" ht="18" customHeight="1">
      <c r="B21" s="31"/>
      <c r="C21" s="32"/>
      <c r="D21" s="32"/>
      <c r="E21" s="26" t="s">
        <v>33</v>
      </c>
      <c r="F21" s="32"/>
      <c r="G21" s="32"/>
      <c r="H21" s="32"/>
      <c r="I21" s="32"/>
      <c r="J21" s="32"/>
      <c r="K21" s="32"/>
      <c r="L21" s="32"/>
      <c r="M21" s="28" t="s">
        <v>26</v>
      </c>
      <c r="N21" s="32"/>
      <c r="O21" s="163" t="s">
        <v>5</v>
      </c>
      <c r="P21" s="163"/>
      <c r="Q21" s="32"/>
      <c r="R21" s="33"/>
    </row>
    <row r="22" spans="2:18" s="1" customFormat="1" ht="6.95" customHeight="1">
      <c r="B22" s="31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3"/>
    </row>
    <row r="23" spans="2:18" s="1" customFormat="1" ht="14.45" customHeight="1">
      <c r="B23" s="31"/>
      <c r="C23" s="32"/>
      <c r="D23" s="28" t="s">
        <v>34</v>
      </c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3"/>
    </row>
    <row r="24" spans="2:18" s="1" customFormat="1" ht="22.5" customHeight="1">
      <c r="B24" s="31"/>
      <c r="C24" s="32"/>
      <c r="D24" s="32"/>
      <c r="E24" s="166" t="s">
        <v>5</v>
      </c>
      <c r="F24" s="166"/>
      <c r="G24" s="166"/>
      <c r="H24" s="166"/>
      <c r="I24" s="166"/>
      <c r="J24" s="166"/>
      <c r="K24" s="166"/>
      <c r="L24" s="166"/>
      <c r="M24" s="32"/>
      <c r="N24" s="32"/>
      <c r="O24" s="32"/>
      <c r="P24" s="32"/>
      <c r="Q24" s="32"/>
      <c r="R24" s="33"/>
    </row>
    <row r="25" spans="2:18" s="1" customFormat="1" ht="6.95" customHeight="1">
      <c r="B25" s="31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3"/>
    </row>
    <row r="26" spans="2:18" s="1" customFormat="1" ht="6.95" customHeight="1">
      <c r="B26" s="31"/>
      <c r="C26" s="32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32"/>
      <c r="R26" s="33"/>
    </row>
    <row r="27" spans="2:18" s="1" customFormat="1" ht="14.45" customHeight="1">
      <c r="B27" s="31"/>
      <c r="C27" s="32"/>
      <c r="D27" s="102" t="s">
        <v>103</v>
      </c>
      <c r="E27" s="32"/>
      <c r="F27" s="32"/>
      <c r="G27" s="32"/>
      <c r="H27" s="32"/>
      <c r="I27" s="32"/>
      <c r="J27" s="32"/>
      <c r="K27" s="32"/>
      <c r="L27" s="32"/>
      <c r="M27" s="190">
        <f>N88</f>
        <v>0</v>
      </c>
      <c r="N27" s="190"/>
      <c r="O27" s="190"/>
      <c r="P27" s="190"/>
      <c r="Q27" s="32"/>
      <c r="R27" s="33"/>
    </row>
    <row r="28" spans="2:18" s="1" customFormat="1" ht="14.45" customHeight="1">
      <c r="B28" s="31"/>
      <c r="C28" s="32"/>
      <c r="D28" s="30" t="s">
        <v>104</v>
      </c>
      <c r="E28" s="32"/>
      <c r="F28" s="32"/>
      <c r="G28" s="32"/>
      <c r="H28" s="32"/>
      <c r="I28" s="32"/>
      <c r="J28" s="32"/>
      <c r="K28" s="32"/>
      <c r="L28" s="32"/>
      <c r="M28" s="190">
        <f>N97</f>
        <v>0</v>
      </c>
      <c r="N28" s="190"/>
      <c r="O28" s="190"/>
      <c r="P28" s="190"/>
      <c r="Q28" s="32"/>
      <c r="R28" s="33"/>
    </row>
    <row r="29" spans="2:18" s="1" customFormat="1" ht="6.95" customHeight="1">
      <c r="B29" s="31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3"/>
    </row>
    <row r="30" spans="2:18" s="1" customFormat="1" ht="25.35" customHeight="1">
      <c r="B30" s="31"/>
      <c r="C30" s="32"/>
      <c r="D30" s="103" t="s">
        <v>37</v>
      </c>
      <c r="E30" s="32"/>
      <c r="F30" s="32"/>
      <c r="G30" s="32"/>
      <c r="H30" s="32"/>
      <c r="I30" s="32"/>
      <c r="J30" s="32"/>
      <c r="K30" s="32"/>
      <c r="L30" s="32"/>
      <c r="M30" s="197">
        <f>ROUND(M27+M28,2)</f>
        <v>0</v>
      </c>
      <c r="N30" s="195"/>
      <c r="O30" s="195"/>
      <c r="P30" s="195"/>
      <c r="Q30" s="32"/>
      <c r="R30" s="33"/>
    </row>
    <row r="31" spans="2:18" s="1" customFormat="1" ht="6.95" customHeight="1">
      <c r="B31" s="31"/>
      <c r="C31" s="32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32"/>
      <c r="R31" s="33"/>
    </row>
    <row r="32" spans="2:18" s="1" customFormat="1" ht="14.45" customHeight="1">
      <c r="B32" s="31"/>
      <c r="C32" s="32"/>
      <c r="D32" s="38" t="s">
        <v>38</v>
      </c>
      <c r="E32" s="38" t="s">
        <v>39</v>
      </c>
      <c r="F32" s="39">
        <v>0.2</v>
      </c>
      <c r="G32" s="104" t="s">
        <v>40</v>
      </c>
      <c r="H32" s="198">
        <f>ROUND((SUM(BE97:BE98)+SUM(BE116:BE143)), 2)</f>
        <v>0</v>
      </c>
      <c r="I32" s="195"/>
      <c r="J32" s="195"/>
      <c r="K32" s="32"/>
      <c r="L32" s="32"/>
      <c r="M32" s="198">
        <f>ROUND(ROUND((SUM(BE97:BE98)+SUM(BE116:BE143)), 2)*F32, 2)</f>
        <v>0</v>
      </c>
      <c r="N32" s="195"/>
      <c r="O32" s="195"/>
      <c r="P32" s="195"/>
      <c r="Q32" s="32"/>
      <c r="R32" s="33"/>
    </row>
    <row r="33" spans="2:18" s="1" customFormat="1" ht="14.45" customHeight="1">
      <c r="B33" s="31"/>
      <c r="C33" s="32"/>
      <c r="D33" s="32"/>
      <c r="E33" s="38" t="s">
        <v>41</v>
      </c>
      <c r="F33" s="39">
        <v>0.2</v>
      </c>
      <c r="G33" s="104" t="s">
        <v>40</v>
      </c>
      <c r="H33" s="198">
        <f>ROUND((SUM(BF97:BF98)+SUM(BF116:BF143)), 2)</f>
        <v>0</v>
      </c>
      <c r="I33" s="195"/>
      <c r="J33" s="195"/>
      <c r="K33" s="32"/>
      <c r="L33" s="32"/>
      <c r="M33" s="198">
        <f>ROUND(ROUND((SUM(BF97:BF98)+SUM(BF116:BF143)), 2)*F33, 2)</f>
        <v>0</v>
      </c>
      <c r="N33" s="195"/>
      <c r="O33" s="195"/>
      <c r="P33" s="195"/>
      <c r="Q33" s="32"/>
      <c r="R33" s="33"/>
    </row>
    <row r="34" spans="2:18" s="1" customFormat="1" ht="14.45" hidden="1" customHeight="1">
      <c r="B34" s="31"/>
      <c r="C34" s="32"/>
      <c r="D34" s="32"/>
      <c r="E34" s="38" t="s">
        <v>42</v>
      </c>
      <c r="F34" s="39">
        <v>0.2</v>
      </c>
      <c r="G34" s="104" t="s">
        <v>40</v>
      </c>
      <c r="H34" s="198">
        <f>ROUND((SUM(BG97:BG98)+SUM(BG116:BG143)), 2)</f>
        <v>0</v>
      </c>
      <c r="I34" s="195"/>
      <c r="J34" s="195"/>
      <c r="K34" s="32"/>
      <c r="L34" s="32"/>
      <c r="M34" s="198">
        <v>0</v>
      </c>
      <c r="N34" s="195"/>
      <c r="O34" s="195"/>
      <c r="P34" s="195"/>
      <c r="Q34" s="32"/>
      <c r="R34" s="33"/>
    </row>
    <row r="35" spans="2:18" s="1" customFormat="1" ht="14.45" hidden="1" customHeight="1">
      <c r="B35" s="31"/>
      <c r="C35" s="32"/>
      <c r="D35" s="32"/>
      <c r="E35" s="38" t="s">
        <v>43</v>
      </c>
      <c r="F35" s="39">
        <v>0.2</v>
      </c>
      <c r="G35" s="104" t="s">
        <v>40</v>
      </c>
      <c r="H35" s="198">
        <f>ROUND((SUM(BH97:BH98)+SUM(BH116:BH143)), 2)</f>
        <v>0</v>
      </c>
      <c r="I35" s="195"/>
      <c r="J35" s="195"/>
      <c r="K35" s="32"/>
      <c r="L35" s="32"/>
      <c r="M35" s="198">
        <v>0</v>
      </c>
      <c r="N35" s="195"/>
      <c r="O35" s="195"/>
      <c r="P35" s="195"/>
      <c r="Q35" s="32"/>
      <c r="R35" s="33"/>
    </row>
    <row r="36" spans="2:18" s="1" customFormat="1" ht="14.45" hidden="1" customHeight="1">
      <c r="B36" s="31"/>
      <c r="C36" s="32"/>
      <c r="D36" s="32"/>
      <c r="E36" s="38" t="s">
        <v>44</v>
      </c>
      <c r="F36" s="39">
        <v>0</v>
      </c>
      <c r="G36" s="104" t="s">
        <v>40</v>
      </c>
      <c r="H36" s="198">
        <f>ROUND((SUM(BI97:BI98)+SUM(BI116:BI143)), 2)</f>
        <v>0</v>
      </c>
      <c r="I36" s="195"/>
      <c r="J36" s="195"/>
      <c r="K36" s="32"/>
      <c r="L36" s="32"/>
      <c r="M36" s="198">
        <v>0</v>
      </c>
      <c r="N36" s="195"/>
      <c r="O36" s="195"/>
      <c r="P36" s="195"/>
      <c r="Q36" s="32"/>
      <c r="R36" s="33"/>
    </row>
    <row r="37" spans="2:18" s="1" customFormat="1" ht="6.95" customHeight="1">
      <c r="B37" s="31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3"/>
    </row>
    <row r="38" spans="2:18" s="1" customFormat="1" ht="25.35" customHeight="1">
      <c r="B38" s="31"/>
      <c r="C38" s="100"/>
      <c r="D38" s="105" t="s">
        <v>45</v>
      </c>
      <c r="E38" s="71"/>
      <c r="F38" s="71"/>
      <c r="G38" s="106" t="s">
        <v>46</v>
      </c>
      <c r="H38" s="107" t="s">
        <v>47</v>
      </c>
      <c r="I38" s="71"/>
      <c r="J38" s="71"/>
      <c r="K38" s="71"/>
      <c r="L38" s="199">
        <f>SUM(M30:M36)</f>
        <v>0</v>
      </c>
      <c r="M38" s="199"/>
      <c r="N38" s="199"/>
      <c r="O38" s="199"/>
      <c r="P38" s="200"/>
      <c r="Q38" s="100"/>
      <c r="R38" s="33"/>
    </row>
    <row r="39" spans="2:18" s="1" customFormat="1" ht="14.45" customHeight="1">
      <c r="B39" s="31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3"/>
    </row>
    <row r="40" spans="2:18" s="1" customFormat="1" ht="14.45" customHeight="1">
      <c r="B40" s="31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3"/>
    </row>
    <row r="41" spans="2:18">
      <c r="B41" s="21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2"/>
    </row>
    <row r="42" spans="2:18">
      <c r="B42" s="21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2"/>
    </row>
    <row r="43" spans="2:18">
      <c r="B43" s="21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2"/>
    </row>
    <row r="44" spans="2:18">
      <c r="B44" s="21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2"/>
    </row>
    <row r="45" spans="2:18">
      <c r="B45" s="21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2"/>
    </row>
    <row r="46" spans="2:18">
      <c r="B46" s="21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2"/>
    </row>
    <row r="47" spans="2:18">
      <c r="B47" s="21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2"/>
    </row>
    <row r="48" spans="2:18">
      <c r="B48" s="21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2"/>
    </row>
    <row r="49" spans="2:18">
      <c r="B49" s="21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2"/>
    </row>
    <row r="50" spans="2:18" s="1" customFormat="1" ht="15">
      <c r="B50" s="31"/>
      <c r="C50" s="32"/>
      <c r="D50" s="46" t="s">
        <v>48</v>
      </c>
      <c r="E50" s="47"/>
      <c r="F50" s="47"/>
      <c r="G50" s="47"/>
      <c r="H50" s="48"/>
      <c r="I50" s="32"/>
      <c r="J50" s="46" t="s">
        <v>49</v>
      </c>
      <c r="K50" s="47"/>
      <c r="L50" s="47"/>
      <c r="M50" s="47"/>
      <c r="N50" s="47"/>
      <c r="O50" s="47"/>
      <c r="P50" s="48"/>
      <c r="Q50" s="32"/>
      <c r="R50" s="33"/>
    </row>
    <row r="51" spans="2:18">
      <c r="B51" s="21"/>
      <c r="C51" s="24"/>
      <c r="D51" s="49"/>
      <c r="E51" s="24"/>
      <c r="F51" s="24"/>
      <c r="G51" s="24"/>
      <c r="H51" s="50"/>
      <c r="I51" s="24"/>
      <c r="J51" s="49"/>
      <c r="K51" s="24"/>
      <c r="L51" s="24"/>
      <c r="M51" s="24"/>
      <c r="N51" s="24"/>
      <c r="O51" s="24"/>
      <c r="P51" s="50"/>
      <c r="Q51" s="24"/>
      <c r="R51" s="22"/>
    </row>
    <row r="52" spans="2:18">
      <c r="B52" s="21"/>
      <c r="C52" s="24"/>
      <c r="D52" s="49"/>
      <c r="E52" s="24"/>
      <c r="F52" s="24"/>
      <c r="G52" s="24"/>
      <c r="H52" s="50"/>
      <c r="I52" s="24"/>
      <c r="J52" s="49"/>
      <c r="K52" s="24"/>
      <c r="L52" s="24"/>
      <c r="M52" s="24"/>
      <c r="N52" s="24"/>
      <c r="O52" s="24"/>
      <c r="P52" s="50"/>
      <c r="Q52" s="24"/>
      <c r="R52" s="22"/>
    </row>
    <row r="53" spans="2:18">
      <c r="B53" s="21"/>
      <c r="C53" s="24"/>
      <c r="D53" s="49"/>
      <c r="E53" s="24"/>
      <c r="F53" s="24"/>
      <c r="G53" s="24"/>
      <c r="H53" s="50"/>
      <c r="I53" s="24"/>
      <c r="J53" s="49"/>
      <c r="K53" s="24"/>
      <c r="L53" s="24"/>
      <c r="M53" s="24"/>
      <c r="N53" s="24"/>
      <c r="O53" s="24"/>
      <c r="P53" s="50"/>
      <c r="Q53" s="24"/>
      <c r="R53" s="22"/>
    </row>
    <row r="54" spans="2:18">
      <c r="B54" s="21"/>
      <c r="C54" s="24"/>
      <c r="D54" s="49"/>
      <c r="E54" s="24"/>
      <c r="F54" s="24"/>
      <c r="G54" s="24"/>
      <c r="H54" s="50"/>
      <c r="I54" s="24"/>
      <c r="J54" s="49"/>
      <c r="K54" s="24"/>
      <c r="L54" s="24"/>
      <c r="M54" s="24"/>
      <c r="N54" s="24"/>
      <c r="O54" s="24"/>
      <c r="P54" s="50"/>
      <c r="Q54" s="24"/>
      <c r="R54" s="22"/>
    </row>
    <row r="55" spans="2:18">
      <c r="B55" s="21"/>
      <c r="C55" s="24"/>
      <c r="D55" s="49"/>
      <c r="E55" s="24"/>
      <c r="F55" s="24"/>
      <c r="G55" s="24"/>
      <c r="H55" s="50"/>
      <c r="I55" s="24"/>
      <c r="J55" s="49"/>
      <c r="K55" s="24"/>
      <c r="L55" s="24"/>
      <c r="M55" s="24"/>
      <c r="N55" s="24"/>
      <c r="O55" s="24"/>
      <c r="P55" s="50"/>
      <c r="Q55" s="24"/>
      <c r="R55" s="22"/>
    </row>
    <row r="56" spans="2:18">
      <c r="B56" s="21"/>
      <c r="C56" s="24"/>
      <c r="D56" s="49"/>
      <c r="E56" s="24"/>
      <c r="F56" s="24"/>
      <c r="G56" s="24"/>
      <c r="H56" s="50"/>
      <c r="I56" s="24"/>
      <c r="J56" s="49"/>
      <c r="K56" s="24"/>
      <c r="L56" s="24"/>
      <c r="M56" s="24"/>
      <c r="N56" s="24"/>
      <c r="O56" s="24"/>
      <c r="P56" s="50"/>
      <c r="Q56" s="24"/>
      <c r="R56" s="22"/>
    </row>
    <row r="57" spans="2:18">
      <c r="B57" s="21"/>
      <c r="C57" s="24"/>
      <c r="D57" s="49"/>
      <c r="E57" s="24"/>
      <c r="F57" s="24"/>
      <c r="G57" s="24"/>
      <c r="H57" s="50"/>
      <c r="I57" s="24"/>
      <c r="J57" s="49"/>
      <c r="K57" s="24"/>
      <c r="L57" s="24"/>
      <c r="M57" s="24"/>
      <c r="N57" s="24"/>
      <c r="O57" s="24"/>
      <c r="P57" s="50"/>
      <c r="Q57" s="24"/>
      <c r="R57" s="22"/>
    </row>
    <row r="58" spans="2:18">
      <c r="B58" s="21"/>
      <c r="C58" s="24"/>
      <c r="D58" s="49"/>
      <c r="E58" s="24"/>
      <c r="F58" s="24"/>
      <c r="G58" s="24"/>
      <c r="H58" s="50"/>
      <c r="I58" s="24"/>
      <c r="J58" s="49"/>
      <c r="K58" s="24"/>
      <c r="L58" s="24"/>
      <c r="M58" s="24"/>
      <c r="N58" s="24"/>
      <c r="O58" s="24"/>
      <c r="P58" s="50"/>
      <c r="Q58" s="24"/>
      <c r="R58" s="22"/>
    </row>
    <row r="59" spans="2:18" s="1" customFormat="1" ht="15">
      <c r="B59" s="31"/>
      <c r="C59" s="32"/>
      <c r="D59" s="51" t="s">
        <v>50</v>
      </c>
      <c r="E59" s="52"/>
      <c r="F59" s="52"/>
      <c r="G59" s="53" t="s">
        <v>51</v>
      </c>
      <c r="H59" s="54"/>
      <c r="I59" s="32"/>
      <c r="J59" s="51" t="s">
        <v>50</v>
      </c>
      <c r="K59" s="52"/>
      <c r="L59" s="52"/>
      <c r="M59" s="52"/>
      <c r="N59" s="53" t="s">
        <v>51</v>
      </c>
      <c r="O59" s="52"/>
      <c r="P59" s="54"/>
      <c r="Q59" s="32"/>
      <c r="R59" s="33"/>
    </row>
    <row r="60" spans="2:18">
      <c r="B60" s="21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2"/>
    </row>
    <row r="61" spans="2:18" s="1" customFormat="1" ht="15">
      <c r="B61" s="31"/>
      <c r="C61" s="32"/>
      <c r="D61" s="46" t="s">
        <v>52</v>
      </c>
      <c r="E61" s="47"/>
      <c r="F61" s="47"/>
      <c r="G61" s="47"/>
      <c r="H61" s="48"/>
      <c r="I61" s="32"/>
      <c r="J61" s="46" t="s">
        <v>53</v>
      </c>
      <c r="K61" s="47"/>
      <c r="L61" s="47"/>
      <c r="M61" s="47"/>
      <c r="N61" s="47"/>
      <c r="O61" s="47"/>
      <c r="P61" s="48"/>
      <c r="Q61" s="32"/>
      <c r="R61" s="33"/>
    </row>
    <row r="62" spans="2:18">
      <c r="B62" s="21"/>
      <c r="C62" s="24"/>
      <c r="D62" s="49"/>
      <c r="E62" s="24"/>
      <c r="F62" s="24"/>
      <c r="G62" s="24"/>
      <c r="H62" s="50"/>
      <c r="I62" s="24"/>
      <c r="J62" s="49"/>
      <c r="K62" s="24"/>
      <c r="L62" s="24"/>
      <c r="M62" s="24"/>
      <c r="N62" s="24"/>
      <c r="O62" s="24"/>
      <c r="P62" s="50"/>
      <c r="Q62" s="24"/>
      <c r="R62" s="22"/>
    </row>
    <row r="63" spans="2:18">
      <c r="B63" s="21"/>
      <c r="C63" s="24"/>
      <c r="D63" s="49"/>
      <c r="E63" s="24"/>
      <c r="F63" s="24"/>
      <c r="G63" s="24"/>
      <c r="H63" s="50"/>
      <c r="I63" s="24"/>
      <c r="J63" s="49"/>
      <c r="K63" s="24"/>
      <c r="L63" s="24"/>
      <c r="M63" s="24"/>
      <c r="N63" s="24"/>
      <c r="O63" s="24"/>
      <c r="P63" s="50"/>
      <c r="Q63" s="24"/>
      <c r="R63" s="22"/>
    </row>
    <row r="64" spans="2:18">
      <c r="B64" s="21"/>
      <c r="C64" s="24"/>
      <c r="D64" s="49"/>
      <c r="E64" s="24"/>
      <c r="F64" s="24"/>
      <c r="G64" s="24"/>
      <c r="H64" s="50"/>
      <c r="I64" s="24"/>
      <c r="J64" s="49"/>
      <c r="K64" s="24"/>
      <c r="L64" s="24"/>
      <c r="M64" s="24"/>
      <c r="N64" s="24"/>
      <c r="O64" s="24"/>
      <c r="P64" s="50"/>
      <c r="Q64" s="24"/>
      <c r="R64" s="22"/>
    </row>
    <row r="65" spans="2:18">
      <c r="B65" s="21"/>
      <c r="C65" s="24"/>
      <c r="D65" s="49"/>
      <c r="E65" s="24"/>
      <c r="F65" s="24"/>
      <c r="G65" s="24"/>
      <c r="H65" s="50"/>
      <c r="I65" s="24"/>
      <c r="J65" s="49"/>
      <c r="K65" s="24"/>
      <c r="L65" s="24"/>
      <c r="M65" s="24"/>
      <c r="N65" s="24"/>
      <c r="O65" s="24"/>
      <c r="P65" s="50"/>
      <c r="Q65" s="24"/>
      <c r="R65" s="22"/>
    </row>
    <row r="66" spans="2:18">
      <c r="B66" s="21"/>
      <c r="C66" s="24"/>
      <c r="D66" s="49"/>
      <c r="E66" s="24"/>
      <c r="F66" s="24"/>
      <c r="G66" s="24"/>
      <c r="H66" s="50"/>
      <c r="I66" s="24"/>
      <c r="J66" s="49"/>
      <c r="K66" s="24"/>
      <c r="L66" s="24"/>
      <c r="M66" s="24"/>
      <c r="N66" s="24"/>
      <c r="O66" s="24"/>
      <c r="P66" s="50"/>
      <c r="Q66" s="24"/>
      <c r="R66" s="22"/>
    </row>
    <row r="67" spans="2:18">
      <c r="B67" s="21"/>
      <c r="C67" s="24"/>
      <c r="D67" s="49"/>
      <c r="E67" s="24"/>
      <c r="F67" s="24"/>
      <c r="G67" s="24"/>
      <c r="H67" s="50"/>
      <c r="I67" s="24"/>
      <c r="J67" s="49"/>
      <c r="K67" s="24"/>
      <c r="L67" s="24"/>
      <c r="M67" s="24"/>
      <c r="N67" s="24"/>
      <c r="O67" s="24"/>
      <c r="P67" s="50"/>
      <c r="Q67" s="24"/>
      <c r="R67" s="22"/>
    </row>
    <row r="68" spans="2:18">
      <c r="B68" s="21"/>
      <c r="C68" s="24"/>
      <c r="D68" s="49"/>
      <c r="E68" s="24"/>
      <c r="F68" s="24"/>
      <c r="G68" s="24"/>
      <c r="H68" s="50"/>
      <c r="I68" s="24"/>
      <c r="J68" s="49"/>
      <c r="K68" s="24"/>
      <c r="L68" s="24"/>
      <c r="M68" s="24"/>
      <c r="N68" s="24"/>
      <c r="O68" s="24"/>
      <c r="P68" s="50"/>
      <c r="Q68" s="24"/>
      <c r="R68" s="22"/>
    </row>
    <row r="69" spans="2:18">
      <c r="B69" s="21"/>
      <c r="C69" s="24"/>
      <c r="D69" s="49"/>
      <c r="E69" s="24"/>
      <c r="F69" s="24"/>
      <c r="G69" s="24"/>
      <c r="H69" s="50"/>
      <c r="I69" s="24"/>
      <c r="J69" s="49"/>
      <c r="K69" s="24"/>
      <c r="L69" s="24"/>
      <c r="M69" s="24"/>
      <c r="N69" s="24"/>
      <c r="O69" s="24"/>
      <c r="P69" s="50"/>
      <c r="Q69" s="24"/>
      <c r="R69" s="22"/>
    </row>
    <row r="70" spans="2:18" s="1" customFormat="1" ht="15">
      <c r="B70" s="31"/>
      <c r="C70" s="32"/>
      <c r="D70" s="51" t="s">
        <v>50</v>
      </c>
      <c r="E70" s="52"/>
      <c r="F70" s="52"/>
      <c r="G70" s="53" t="s">
        <v>51</v>
      </c>
      <c r="H70" s="54"/>
      <c r="I70" s="32"/>
      <c r="J70" s="51" t="s">
        <v>50</v>
      </c>
      <c r="K70" s="52"/>
      <c r="L70" s="52"/>
      <c r="M70" s="52"/>
      <c r="N70" s="53" t="s">
        <v>51</v>
      </c>
      <c r="O70" s="52"/>
      <c r="P70" s="54"/>
      <c r="Q70" s="32"/>
      <c r="R70" s="33"/>
    </row>
    <row r="71" spans="2:18" s="1" customFormat="1" ht="14.45" customHeight="1">
      <c r="B71" s="55"/>
      <c r="C71" s="56"/>
      <c r="D71" s="56"/>
      <c r="E71" s="56"/>
      <c r="F71" s="56"/>
      <c r="G71" s="56"/>
      <c r="H71" s="56"/>
      <c r="I71" s="56"/>
      <c r="J71" s="56"/>
      <c r="K71" s="56"/>
      <c r="L71" s="56"/>
      <c r="M71" s="56"/>
      <c r="N71" s="56"/>
      <c r="O71" s="56"/>
      <c r="P71" s="56"/>
      <c r="Q71" s="56"/>
      <c r="R71" s="57"/>
    </row>
    <row r="75" spans="2:18" s="1" customFormat="1" ht="6.95" customHeight="1">
      <c r="B75" s="58"/>
      <c r="C75" s="59"/>
      <c r="D75" s="59"/>
      <c r="E75" s="59"/>
      <c r="F75" s="59"/>
      <c r="G75" s="59"/>
      <c r="H75" s="59"/>
      <c r="I75" s="59"/>
      <c r="J75" s="59"/>
      <c r="K75" s="59"/>
      <c r="L75" s="59"/>
      <c r="M75" s="59"/>
      <c r="N75" s="59"/>
      <c r="O75" s="59"/>
      <c r="P75" s="59"/>
      <c r="Q75" s="59"/>
      <c r="R75" s="60"/>
    </row>
    <row r="76" spans="2:18" s="1" customFormat="1" ht="36.950000000000003" customHeight="1">
      <c r="B76" s="31"/>
      <c r="C76" s="161" t="s">
        <v>418</v>
      </c>
      <c r="D76" s="162"/>
      <c r="E76" s="162"/>
      <c r="F76" s="162"/>
      <c r="G76" s="162"/>
      <c r="H76" s="162"/>
      <c r="I76" s="162"/>
      <c r="J76" s="162"/>
      <c r="K76" s="162"/>
      <c r="L76" s="162"/>
      <c r="M76" s="162"/>
      <c r="N76" s="162"/>
      <c r="O76" s="162"/>
      <c r="P76" s="162"/>
      <c r="Q76" s="162"/>
      <c r="R76" s="33"/>
    </row>
    <row r="77" spans="2:18" s="1" customFormat="1" ht="6.95" customHeight="1">
      <c r="B77" s="31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3"/>
    </row>
    <row r="78" spans="2:18" s="1" customFormat="1" ht="30" customHeight="1">
      <c r="B78" s="31"/>
      <c r="C78" s="28" t="s">
        <v>16</v>
      </c>
      <c r="D78" s="32"/>
      <c r="E78" s="32"/>
      <c r="F78" s="193" t="str">
        <f>F6</f>
        <v>Zníženie energetickej náročnosti výrobnej haly</v>
      </c>
      <c r="G78" s="194"/>
      <c r="H78" s="194"/>
      <c r="I78" s="194"/>
      <c r="J78" s="194"/>
      <c r="K78" s="194"/>
      <c r="L78" s="194"/>
      <c r="M78" s="194"/>
      <c r="N78" s="194"/>
      <c r="O78" s="194"/>
      <c r="P78" s="194"/>
      <c r="Q78" s="32"/>
      <c r="R78" s="33"/>
    </row>
    <row r="79" spans="2:18" s="1" customFormat="1" ht="36.950000000000003" customHeight="1">
      <c r="B79" s="31"/>
      <c r="C79" s="65" t="s">
        <v>101</v>
      </c>
      <c r="D79" s="32"/>
      <c r="E79" s="32"/>
      <c r="F79" s="175" t="str">
        <f>F7</f>
        <v>2 - Fasáda</v>
      </c>
      <c r="G79" s="195"/>
      <c r="H79" s="195"/>
      <c r="I79" s="195"/>
      <c r="J79" s="195"/>
      <c r="K79" s="195"/>
      <c r="L79" s="195"/>
      <c r="M79" s="195"/>
      <c r="N79" s="195"/>
      <c r="O79" s="195"/>
      <c r="P79" s="195"/>
      <c r="Q79" s="32"/>
      <c r="R79" s="33"/>
    </row>
    <row r="80" spans="2:18" s="1" customFormat="1" ht="6.95" customHeight="1">
      <c r="B80" s="31"/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3"/>
    </row>
    <row r="81" spans="2:47" s="1" customFormat="1" ht="18" customHeight="1">
      <c r="B81" s="31"/>
      <c r="C81" s="28" t="s">
        <v>20</v>
      </c>
      <c r="D81" s="32"/>
      <c r="E81" s="32"/>
      <c r="F81" s="26" t="str">
        <f>F9</f>
        <v>KN-C 2026/8 Sabinov</v>
      </c>
      <c r="G81" s="32"/>
      <c r="H81" s="32"/>
      <c r="I81" s="32"/>
      <c r="J81" s="32"/>
      <c r="K81" s="28" t="s">
        <v>22</v>
      </c>
      <c r="L81" s="32"/>
      <c r="M81" s="196">
        <f>IF(O9="","",O9)</f>
        <v>43755</v>
      </c>
      <c r="N81" s="196"/>
      <c r="O81" s="196"/>
      <c r="P81" s="196"/>
      <c r="Q81" s="32"/>
      <c r="R81" s="33"/>
    </row>
    <row r="82" spans="2:47" s="1" customFormat="1" ht="6.95" customHeight="1">
      <c r="B82" s="31"/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3"/>
    </row>
    <row r="83" spans="2:47" s="1" customFormat="1" ht="15">
      <c r="B83" s="31"/>
      <c r="C83" s="28" t="s">
        <v>23</v>
      </c>
      <c r="D83" s="32"/>
      <c r="E83" s="32"/>
      <c r="F83" s="26" t="str">
        <f>E12</f>
        <v>UNISTROJ s.r.o,ul. Hollého 51, Sabinov</v>
      </c>
      <c r="G83" s="32"/>
      <c r="H83" s="32"/>
      <c r="I83" s="32"/>
      <c r="J83" s="32"/>
      <c r="K83" s="28" t="s">
        <v>29</v>
      </c>
      <c r="L83" s="32"/>
      <c r="M83" s="163" t="str">
        <f>E18</f>
        <v>Ing. Marek Feling, Ing.Ján Nebus</v>
      </c>
      <c r="N83" s="163"/>
      <c r="O83" s="163"/>
      <c r="P83" s="163"/>
      <c r="Q83" s="163"/>
      <c r="R83" s="33"/>
    </row>
    <row r="84" spans="2:47" s="1" customFormat="1" ht="14.45" customHeight="1">
      <c r="B84" s="31"/>
      <c r="C84" s="28" t="s">
        <v>27</v>
      </c>
      <c r="D84" s="32"/>
      <c r="E84" s="32"/>
      <c r="F84" s="26" t="str">
        <f>IF(E15="","",E15)</f>
        <v xml:space="preserve"> </v>
      </c>
      <c r="G84" s="32"/>
      <c r="H84" s="32"/>
      <c r="I84" s="32"/>
      <c r="J84" s="32"/>
      <c r="K84" s="28" t="s">
        <v>32</v>
      </c>
      <c r="L84" s="32"/>
      <c r="M84" s="163" t="str">
        <f>E21</f>
        <v>Anna Hricová</v>
      </c>
      <c r="N84" s="163"/>
      <c r="O84" s="163"/>
      <c r="P84" s="163"/>
      <c r="Q84" s="163"/>
      <c r="R84" s="33"/>
    </row>
    <row r="85" spans="2:47" s="1" customFormat="1" ht="10.35" customHeight="1">
      <c r="B85" s="31"/>
      <c r="C85" s="32"/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3"/>
    </row>
    <row r="86" spans="2:47" s="1" customFormat="1" ht="29.25" customHeight="1">
      <c r="B86" s="31"/>
      <c r="C86" s="201" t="s">
        <v>105</v>
      </c>
      <c r="D86" s="202"/>
      <c r="E86" s="202"/>
      <c r="F86" s="202"/>
      <c r="G86" s="202"/>
      <c r="H86" s="100"/>
      <c r="I86" s="100"/>
      <c r="J86" s="100"/>
      <c r="K86" s="100"/>
      <c r="L86" s="100"/>
      <c r="M86" s="100"/>
      <c r="N86" s="201" t="s">
        <v>106</v>
      </c>
      <c r="O86" s="202"/>
      <c r="P86" s="202"/>
      <c r="Q86" s="202"/>
      <c r="R86" s="33"/>
    </row>
    <row r="87" spans="2:47" s="1" customFormat="1" ht="10.35" customHeight="1">
      <c r="B87" s="31"/>
      <c r="C87" s="32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3"/>
    </row>
    <row r="88" spans="2:47" s="1" customFormat="1" ht="29.25" customHeight="1">
      <c r="B88" s="31"/>
      <c r="C88" s="108" t="s">
        <v>107</v>
      </c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185">
        <f>N116</f>
        <v>0</v>
      </c>
      <c r="O88" s="203"/>
      <c r="P88" s="203"/>
      <c r="Q88" s="203"/>
      <c r="R88" s="33"/>
      <c r="AU88" s="17" t="s">
        <v>108</v>
      </c>
    </row>
    <row r="89" spans="2:47" s="6" customFormat="1" ht="24.95" customHeight="1">
      <c r="B89" s="109"/>
      <c r="C89" s="110"/>
      <c r="D89" s="111" t="s">
        <v>109</v>
      </c>
      <c r="E89" s="110"/>
      <c r="F89" s="110"/>
      <c r="G89" s="110"/>
      <c r="H89" s="110"/>
      <c r="I89" s="110"/>
      <c r="J89" s="110"/>
      <c r="K89" s="110"/>
      <c r="L89" s="110"/>
      <c r="M89" s="110"/>
      <c r="N89" s="204">
        <f>N117</f>
        <v>0</v>
      </c>
      <c r="O89" s="205"/>
      <c r="P89" s="205"/>
      <c r="Q89" s="205"/>
      <c r="R89" s="112"/>
    </row>
    <row r="90" spans="2:47" s="7" customFormat="1" ht="19.899999999999999" customHeight="1">
      <c r="B90" s="113"/>
      <c r="C90" s="114"/>
      <c r="D90" s="115" t="s">
        <v>236</v>
      </c>
      <c r="E90" s="114"/>
      <c r="F90" s="114"/>
      <c r="G90" s="114"/>
      <c r="H90" s="114"/>
      <c r="I90" s="114"/>
      <c r="J90" s="114"/>
      <c r="K90" s="114"/>
      <c r="L90" s="114"/>
      <c r="M90" s="114"/>
      <c r="N90" s="206">
        <f>N118</f>
        <v>0</v>
      </c>
      <c r="O90" s="207"/>
      <c r="P90" s="207"/>
      <c r="Q90" s="207"/>
      <c r="R90" s="116"/>
    </row>
    <row r="91" spans="2:47" s="7" customFormat="1" ht="19.899999999999999" customHeight="1">
      <c r="B91" s="113"/>
      <c r="C91" s="114"/>
      <c r="D91" s="115" t="s">
        <v>110</v>
      </c>
      <c r="E91" s="114"/>
      <c r="F91" s="114"/>
      <c r="G91" s="114"/>
      <c r="H91" s="114"/>
      <c r="I91" s="114"/>
      <c r="J91" s="114"/>
      <c r="K91" s="114"/>
      <c r="L91" s="114"/>
      <c r="M91" s="114"/>
      <c r="N91" s="206">
        <f>N124</f>
        <v>0</v>
      </c>
      <c r="O91" s="207"/>
      <c r="P91" s="207"/>
      <c r="Q91" s="207"/>
      <c r="R91" s="116"/>
    </row>
    <row r="92" spans="2:47" s="7" customFormat="1" ht="19.899999999999999" customHeight="1">
      <c r="B92" s="113"/>
      <c r="C92" s="114"/>
      <c r="D92" s="115" t="s">
        <v>237</v>
      </c>
      <c r="E92" s="114"/>
      <c r="F92" s="114"/>
      <c r="G92" s="114"/>
      <c r="H92" s="114"/>
      <c r="I92" s="114"/>
      <c r="J92" s="114"/>
      <c r="K92" s="114"/>
      <c r="L92" s="114"/>
      <c r="M92" s="114"/>
      <c r="N92" s="206">
        <f>N131</f>
        <v>0</v>
      </c>
      <c r="O92" s="207"/>
      <c r="P92" s="207"/>
      <c r="Q92" s="207"/>
      <c r="R92" s="116"/>
    </row>
    <row r="93" spans="2:47" s="6" customFormat="1" ht="24.95" customHeight="1">
      <c r="B93" s="109"/>
      <c r="C93" s="110"/>
      <c r="D93" s="111" t="s">
        <v>111</v>
      </c>
      <c r="E93" s="110"/>
      <c r="F93" s="110"/>
      <c r="G93" s="110"/>
      <c r="H93" s="110"/>
      <c r="I93" s="110"/>
      <c r="J93" s="110"/>
      <c r="K93" s="110"/>
      <c r="L93" s="110"/>
      <c r="M93" s="110"/>
      <c r="N93" s="204">
        <f>N133</f>
        <v>0</v>
      </c>
      <c r="O93" s="205"/>
      <c r="P93" s="205"/>
      <c r="Q93" s="205"/>
      <c r="R93" s="112"/>
    </row>
    <row r="94" spans="2:47" s="7" customFormat="1" ht="19.899999999999999" customHeight="1">
      <c r="B94" s="113"/>
      <c r="C94" s="114"/>
      <c r="D94" s="115" t="s">
        <v>114</v>
      </c>
      <c r="E94" s="114"/>
      <c r="F94" s="114"/>
      <c r="G94" s="114"/>
      <c r="H94" s="114"/>
      <c r="I94" s="114"/>
      <c r="J94" s="114"/>
      <c r="K94" s="114"/>
      <c r="L94" s="114"/>
      <c r="M94" s="114"/>
      <c r="N94" s="206">
        <f>N134</f>
        <v>0</v>
      </c>
      <c r="O94" s="207"/>
      <c r="P94" s="207"/>
      <c r="Q94" s="207"/>
      <c r="R94" s="116"/>
    </row>
    <row r="95" spans="2:47" s="7" customFormat="1" ht="19.899999999999999" customHeight="1">
      <c r="B95" s="113"/>
      <c r="C95" s="114"/>
      <c r="D95" s="115" t="s">
        <v>115</v>
      </c>
      <c r="E95" s="114"/>
      <c r="F95" s="114"/>
      <c r="G95" s="114"/>
      <c r="H95" s="114"/>
      <c r="I95" s="114"/>
      <c r="J95" s="114"/>
      <c r="K95" s="114"/>
      <c r="L95" s="114"/>
      <c r="M95" s="114"/>
      <c r="N95" s="206">
        <f>N138</f>
        <v>0</v>
      </c>
      <c r="O95" s="207"/>
      <c r="P95" s="207"/>
      <c r="Q95" s="207"/>
      <c r="R95" s="116"/>
    </row>
    <row r="96" spans="2:47" s="1" customFormat="1" ht="21.75" customHeight="1">
      <c r="B96" s="31"/>
      <c r="C96" s="32"/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33"/>
    </row>
    <row r="97" spans="2:21" s="1" customFormat="1" ht="29.25" customHeight="1">
      <c r="B97" s="31"/>
      <c r="C97" s="108" t="s">
        <v>116</v>
      </c>
      <c r="D97" s="32"/>
      <c r="E97" s="32"/>
      <c r="F97" s="32"/>
      <c r="G97" s="32"/>
      <c r="H97" s="32"/>
      <c r="I97" s="32"/>
      <c r="J97" s="32"/>
      <c r="K97" s="32"/>
      <c r="L97" s="32"/>
      <c r="M97" s="32"/>
      <c r="N97" s="203">
        <v>0</v>
      </c>
      <c r="O97" s="208"/>
      <c r="P97" s="208"/>
      <c r="Q97" s="208"/>
      <c r="R97" s="33"/>
      <c r="T97" s="117"/>
      <c r="U97" s="118" t="s">
        <v>38</v>
      </c>
    </row>
    <row r="98" spans="2:21" s="1" customFormat="1" ht="18" customHeight="1">
      <c r="B98" s="31"/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32"/>
      <c r="Q98" s="32"/>
      <c r="R98" s="33"/>
    </row>
    <row r="99" spans="2:21" s="1" customFormat="1" ht="29.25" customHeight="1">
      <c r="B99" s="31"/>
      <c r="C99" s="99" t="s">
        <v>95</v>
      </c>
      <c r="D99" s="100"/>
      <c r="E99" s="100"/>
      <c r="F99" s="100"/>
      <c r="G99" s="100"/>
      <c r="H99" s="100"/>
      <c r="I99" s="100"/>
      <c r="J99" s="100"/>
      <c r="K99" s="100"/>
      <c r="L99" s="181">
        <f>ROUND(SUM(N88+N97),2)</f>
        <v>0</v>
      </c>
      <c r="M99" s="181"/>
      <c r="N99" s="181"/>
      <c r="O99" s="181"/>
      <c r="P99" s="181"/>
      <c r="Q99" s="181"/>
      <c r="R99" s="33"/>
    </row>
    <row r="100" spans="2:21" s="1" customFormat="1" ht="6.95" customHeight="1">
      <c r="B100" s="55"/>
      <c r="C100" s="56"/>
      <c r="D100" s="56"/>
      <c r="E100" s="56"/>
      <c r="F100" s="56"/>
      <c r="G100" s="56"/>
      <c r="H100" s="56"/>
      <c r="I100" s="56"/>
      <c r="J100" s="56"/>
      <c r="K100" s="56"/>
      <c r="L100" s="56"/>
      <c r="M100" s="56"/>
      <c r="N100" s="56"/>
      <c r="O100" s="56"/>
      <c r="P100" s="56"/>
      <c r="Q100" s="56"/>
      <c r="R100" s="57"/>
    </row>
    <row r="104" spans="2:21" s="1" customFormat="1" ht="6.95" customHeight="1">
      <c r="B104" s="58"/>
      <c r="C104" s="59"/>
      <c r="D104" s="59"/>
      <c r="E104" s="59"/>
      <c r="F104" s="59"/>
      <c r="G104" s="59"/>
      <c r="H104" s="59"/>
      <c r="I104" s="59"/>
      <c r="J104" s="59"/>
      <c r="K104" s="59"/>
      <c r="L104" s="59"/>
      <c r="M104" s="59"/>
      <c r="N104" s="59"/>
      <c r="O104" s="59"/>
      <c r="P104" s="59"/>
      <c r="Q104" s="59"/>
      <c r="R104" s="60"/>
    </row>
    <row r="105" spans="2:21" s="1" customFormat="1" ht="36.950000000000003" customHeight="1">
      <c r="B105" s="31"/>
      <c r="C105" s="161" t="s">
        <v>117</v>
      </c>
      <c r="D105" s="195"/>
      <c r="E105" s="195"/>
      <c r="F105" s="195"/>
      <c r="G105" s="195"/>
      <c r="H105" s="195"/>
      <c r="I105" s="195"/>
      <c r="J105" s="195"/>
      <c r="K105" s="195"/>
      <c r="L105" s="195"/>
      <c r="M105" s="195"/>
      <c r="N105" s="195"/>
      <c r="O105" s="195"/>
      <c r="P105" s="195"/>
      <c r="Q105" s="195"/>
      <c r="R105" s="33"/>
    </row>
    <row r="106" spans="2:21" s="1" customFormat="1" ht="6.95" customHeight="1">
      <c r="B106" s="31"/>
      <c r="C106" s="32"/>
      <c r="D106" s="32"/>
      <c r="E106" s="32"/>
      <c r="F106" s="32"/>
      <c r="G106" s="32"/>
      <c r="H106" s="32"/>
      <c r="I106" s="32"/>
      <c r="J106" s="32"/>
      <c r="K106" s="32"/>
      <c r="L106" s="32"/>
      <c r="M106" s="32"/>
      <c r="N106" s="32"/>
      <c r="O106" s="32"/>
      <c r="P106" s="32"/>
      <c r="Q106" s="32"/>
      <c r="R106" s="33"/>
    </row>
    <row r="107" spans="2:21" s="1" customFormat="1" ht="30" customHeight="1">
      <c r="B107" s="31"/>
      <c r="C107" s="28" t="s">
        <v>16</v>
      </c>
      <c r="D107" s="32"/>
      <c r="E107" s="32"/>
      <c r="F107" s="193" t="str">
        <f>F6</f>
        <v>Zníženie energetickej náročnosti výrobnej haly</v>
      </c>
      <c r="G107" s="194"/>
      <c r="H107" s="194"/>
      <c r="I107" s="194"/>
      <c r="J107" s="194"/>
      <c r="K107" s="194"/>
      <c r="L107" s="194"/>
      <c r="M107" s="194"/>
      <c r="N107" s="194"/>
      <c r="O107" s="194"/>
      <c r="P107" s="194"/>
      <c r="Q107" s="32"/>
      <c r="R107" s="33"/>
    </row>
    <row r="108" spans="2:21" s="1" customFormat="1" ht="36.950000000000003" customHeight="1">
      <c r="B108" s="31"/>
      <c r="C108" s="65" t="s">
        <v>101</v>
      </c>
      <c r="D108" s="32"/>
      <c r="E108" s="32"/>
      <c r="F108" s="175" t="str">
        <f>F7</f>
        <v>2 - Fasáda</v>
      </c>
      <c r="G108" s="195"/>
      <c r="H108" s="195"/>
      <c r="I108" s="195"/>
      <c r="J108" s="195"/>
      <c r="K108" s="195"/>
      <c r="L108" s="195"/>
      <c r="M108" s="195"/>
      <c r="N108" s="195"/>
      <c r="O108" s="195"/>
      <c r="P108" s="195"/>
      <c r="Q108" s="32"/>
      <c r="R108" s="33"/>
    </row>
    <row r="109" spans="2:21" s="1" customFormat="1" ht="6.95" customHeight="1">
      <c r="B109" s="31"/>
      <c r="C109" s="32"/>
      <c r="D109" s="32"/>
      <c r="E109" s="32"/>
      <c r="F109" s="32"/>
      <c r="G109" s="32"/>
      <c r="H109" s="32"/>
      <c r="I109" s="32"/>
      <c r="J109" s="32"/>
      <c r="K109" s="32"/>
      <c r="L109" s="32"/>
      <c r="M109" s="32"/>
      <c r="N109" s="32"/>
      <c r="O109" s="32"/>
      <c r="P109" s="32"/>
      <c r="Q109" s="32"/>
      <c r="R109" s="33"/>
    </row>
    <row r="110" spans="2:21" s="1" customFormat="1" ht="18" customHeight="1">
      <c r="B110" s="31"/>
      <c r="C110" s="28" t="s">
        <v>20</v>
      </c>
      <c r="D110" s="32"/>
      <c r="E110" s="32"/>
      <c r="F110" s="26" t="str">
        <f>F9</f>
        <v>KN-C 2026/8 Sabinov</v>
      </c>
      <c r="G110" s="32"/>
      <c r="H110" s="32"/>
      <c r="I110" s="32"/>
      <c r="J110" s="32"/>
      <c r="K110" s="28" t="s">
        <v>22</v>
      </c>
      <c r="L110" s="32"/>
      <c r="M110" s="196">
        <f>IF(O9="","",O9)</f>
        <v>43755</v>
      </c>
      <c r="N110" s="196"/>
      <c r="O110" s="196"/>
      <c r="P110" s="196"/>
      <c r="Q110" s="32"/>
      <c r="R110" s="33"/>
    </row>
    <row r="111" spans="2:21" s="1" customFormat="1" ht="6.95" customHeight="1">
      <c r="B111" s="31"/>
      <c r="C111" s="32"/>
      <c r="D111" s="32"/>
      <c r="E111" s="32"/>
      <c r="F111" s="32"/>
      <c r="G111" s="32"/>
      <c r="H111" s="32"/>
      <c r="I111" s="32"/>
      <c r="J111" s="32"/>
      <c r="K111" s="32"/>
      <c r="L111" s="32"/>
      <c r="M111" s="32"/>
      <c r="N111" s="32"/>
      <c r="O111" s="32"/>
      <c r="P111" s="32"/>
      <c r="Q111" s="32"/>
      <c r="R111" s="33"/>
    </row>
    <row r="112" spans="2:21" s="1" customFormat="1" ht="15">
      <c r="B112" s="31"/>
      <c r="C112" s="28" t="s">
        <v>23</v>
      </c>
      <c r="D112" s="32"/>
      <c r="E112" s="32"/>
      <c r="F112" s="26" t="str">
        <f>E12</f>
        <v>UNISTROJ s.r.o,ul. Hollého 51, Sabinov</v>
      </c>
      <c r="G112" s="32"/>
      <c r="H112" s="32"/>
      <c r="I112" s="32"/>
      <c r="J112" s="32"/>
      <c r="K112" s="28" t="s">
        <v>29</v>
      </c>
      <c r="L112" s="32"/>
      <c r="M112" s="163" t="str">
        <f>E18</f>
        <v>Ing. Marek Feling, Ing.Ján Nebus</v>
      </c>
      <c r="N112" s="163"/>
      <c r="O112" s="163"/>
      <c r="P112" s="163"/>
      <c r="Q112" s="163"/>
      <c r="R112" s="33"/>
    </row>
    <row r="113" spans="2:65" s="1" customFormat="1" ht="14.45" customHeight="1">
      <c r="B113" s="31"/>
      <c r="C113" s="28" t="s">
        <v>27</v>
      </c>
      <c r="D113" s="32"/>
      <c r="E113" s="32"/>
      <c r="F113" s="26" t="str">
        <f>IF(E15="","",E15)</f>
        <v xml:space="preserve"> </v>
      </c>
      <c r="G113" s="32"/>
      <c r="H113" s="32"/>
      <c r="I113" s="32"/>
      <c r="J113" s="32"/>
      <c r="K113" s="28" t="s">
        <v>32</v>
      </c>
      <c r="L113" s="32"/>
      <c r="M113" s="163" t="str">
        <f>E21</f>
        <v>Anna Hricová</v>
      </c>
      <c r="N113" s="163"/>
      <c r="O113" s="163"/>
      <c r="P113" s="163"/>
      <c r="Q113" s="163"/>
      <c r="R113" s="33"/>
    </row>
    <row r="114" spans="2:65" s="1" customFormat="1" ht="10.35" customHeight="1">
      <c r="B114" s="31"/>
      <c r="C114" s="32"/>
      <c r="D114" s="32"/>
      <c r="E114" s="32"/>
      <c r="F114" s="32"/>
      <c r="G114" s="32"/>
      <c r="H114" s="32"/>
      <c r="I114" s="32"/>
      <c r="J114" s="32"/>
      <c r="K114" s="32"/>
      <c r="L114" s="32"/>
      <c r="M114" s="32"/>
      <c r="N114" s="32"/>
      <c r="O114" s="32"/>
      <c r="P114" s="32"/>
      <c r="Q114" s="32"/>
      <c r="R114" s="33"/>
    </row>
    <row r="115" spans="2:65" s="8" customFormat="1" ht="29.25" customHeight="1">
      <c r="B115" s="119"/>
      <c r="C115" s="120" t="s">
        <v>118</v>
      </c>
      <c r="D115" s="121" t="s">
        <v>119</v>
      </c>
      <c r="E115" s="121" t="s">
        <v>56</v>
      </c>
      <c r="F115" s="209" t="s">
        <v>120</v>
      </c>
      <c r="G115" s="209"/>
      <c r="H115" s="209"/>
      <c r="I115" s="209"/>
      <c r="J115" s="121" t="s">
        <v>121</v>
      </c>
      <c r="K115" s="121" t="s">
        <v>122</v>
      </c>
      <c r="L115" s="210" t="s">
        <v>123</v>
      </c>
      <c r="M115" s="210"/>
      <c r="N115" s="209" t="s">
        <v>106</v>
      </c>
      <c r="O115" s="209"/>
      <c r="P115" s="209"/>
      <c r="Q115" s="211"/>
      <c r="R115" s="122"/>
      <c r="T115" s="72" t="s">
        <v>124</v>
      </c>
      <c r="U115" s="73" t="s">
        <v>38</v>
      </c>
      <c r="V115" s="73" t="s">
        <v>125</v>
      </c>
      <c r="W115" s="73" t="s">
        <v>126</v>
      </c>
      <c r="X115" s="73" t="s">
        <v>127</v>
      </c>
      <c r="Y115" s="73" t="s">
        <v>128</v>
      </c>
      <c r="Z115" s="73" t="s">
        <v>129</v>
      </c>
      <c r="AA115" s="74" t="s">
        <v>130</v>
      </c>
    </row>
    <row r="116" spans="2:65" s="1" customFormat="1" ht="29.25" customHeight="1">
      <c r="B116" s="31"/>
      <c r="C116" s="76" t="s">
        <v>103</v>
      </c>
      <c r="D116" s="32"/>
      <c r="E116" s="32"/>
      <c r="F116" s="32"/>
      <c r="G116" s="32"/>
      <c r="H116" s="32"/>
      <c r="I116" s="32"/>
      <c r="J116" s="32"/>
      <c r="K116" s="32"/>
      <c r="L116" s="32"/>
      <c r="M116" s="32"/>
      <c r="N116" s="217">
        <f>BK116</f>
        <v>0</v>
      </c>
      <c r="O116" s="218"/>
      <c r="P116" s="218"/>
      <c r="Q116" s="218"/>
      <c r="R116" s="33"/>
      <c r="T116" s="75"/>
      <c r="U116" s="47"/>
      <c r="V116" s="47"/>
      <c r="W116" s="123">
        <f>W117+W133</f>
        <v>1462.0783832699999</v>
      </c>
      <c r="X116" s="47"/>
      <c r="Y116" s="123">
        <f>Y117+Y133</f>
        <v>64.803768059999996</v>
      </c>
      <c r="Z116" s="47"/>
      <c r="AA116" s="124">
        <f>AA117+AA133</f>
        <v>14.372948999999998</v>
      </c>
      <c r="AT116" s="17" t="s">
        <v>73</v>
      </c>
      <c r="AU116" s="17" t="s">
        <v>108</v>
      </c>
      <c r="BK116" s="125">
        <f>BK117+BK133</f>
        <v>0</v>
      </c>
    </row>
    <row r="117" spans="2:65" s="9" customFormat="1" ht="37.35" customHeight="1">
      <c r="B117" s="126"/>
      <c r="C117" s="127"/>
      <c r="D117" s="128" t="s">
        <v>109</v>
      </c>
      <c r="E117" s="128"/>
      <c r="F117" s="128"/>
      <c r="G117" s="128"/>
      <c r="H117" s="128"/>
      <c r="I117" s="128"/>
      <c r="J117" s="128"/>
      <c r="K117" s="128"/>
      <c r="L117" s="128"/>
      <c r="M117" s="128"/>
      <c r="N117" s="219">
        <f>BK117</f>
        <v>0</v>
      </c>
      <c r="O117" s="204"/>
      <c r="P117" s="204"/>
      <c r="Q117" s="204"/>
      <c r="R117" s="129"/>
      <c r="T117" s="130"/>
      <c r="U117" s="127"/>
      <c r="V117" s="127"/>
      <c r="W117" s="131">
        <f>W118+W124+W131</f>
        <v>569.55741660000001</v>
      </c>
      <c r="X117" s="127"/>
      <c r="Y117" s="131">
        <f>Y118+Y124+Y131</f>
        <v>53.908145040000001</v>
      </c>
      <c r="Z117" s="127"/>
      <c r="AA117" s="132">
        <f>AA118+AA124+AA131</f>
        <v>0</v>
      </c>
      <c r="AR117" s="133" t="s">
        <v>80</v>
      </c>
      <c r="AT117" s="134" t="s">
        <v>73</v>
      </c>
      <c r="AU117" s="134" t="s">
        <v>74</v>
      </c>
      <c r="AY117" s="133" t="s">
        <v>131</v>
      </c>
      <c r="BK117" s="135">
        <f>BK118+BK124+BK131</f>
        <v>0</v>
      </c>
    </row>
    <row r="118" spans="2:65" s="9" customFormat="1" ht="19.899999999999999" customHeight="1">
      <c r="B118" s="126"/>
      <c r="C118" s="127"/>
      <c r="D118" s="136" t="s">
        <v>236</v>
      </c>
      <c r="E118" s="136"/>
      <c r="F118" s="136"/>
      <c r="G118" s="136"/>
      <c r="H118" s="136"/>
      <c r="I118" s="136"/>
      <c r="J118" s="136"/>
      <c r="K118" s="136"/>
      <c r="L118" s="136"/>
      <c r="M118" s="136"/>
      <c r="N118" s="220">
        <f>BK118</f>
        <v>0</v>
      </c>
      <c r="O118" s="221"/>
      <c r="P118" s="221"/>
      <c r="Q118" s="221"/>
      <c r="R118" s="129"/>
      <c r="T118" s="130"/>
      <c r="U118" s="127"/>
      <c r="V118" s="127"/>
      <c r="W118" s="131">
        <f>SUM(W119:W123)</f>
        <v>168.3526032</v>
      </c>
      <c r="X118" s="127"/>
      <c r="Y118" s="131">
        <f>SUM(Y119:Y123)</f>
        <v>3.2669568</v>
      </c>
      <c r="Z118" s="127"/>
      <c r="AA118" s="132">
        <f>SUM(AA119:AA123)</f>
        <v>0</v>
      </c>
      <c r="AR118" s="133" t="s">
        <v>80</v>
      </c>
      <c r="AT118" s="134" t="s">
        <v>73</v>
      </c>
      <c r="AU118" s="134" t="s">
        <v>80</v>
      </c>
      <c r="AY118" s="133" t="s">
        <v>131</v>
      </c>
      <c r="BK118" s="135">
        <f>SUM(BK119:BK123)</f>
        <v>0</v>
      </c>
    </row>
    <row r="119" spans="2:65" s="1" customFormat="1" ht="31.5" customHeight="1">
      <c r="B119" s="137"/>
      <c r="C119" s="138" t="s">
        <v>80</v>
      </c>
      <c r="D119" s="138" t="s">
        <v>132</v>
      </c>
      <c r="E119" s="139" t="s">
        <v>238</v>
      </c>
      <c r="F119" s="212" t="s">
        <v>239</v>
      </c>
      <c r="G119" s="212"/>
      <c r="H119" s="212"/>
      <c r="I119" s="212"/>
      <c r="J119" s="140" t="s">
        <v>135</v>
      </c>
      <c r="K119" s="141">
        <v>99.36</v>
      </c>
      <c r="L119" s="213">
        <v>0</v>
      </c>
      <c r="M119" s="213"/>
      <c r="N119" s="213">
        <f>ROUND(L119*K119,2)</f>
        <v>0</v>
      </c>
      <c r="O119" s="213"/>
      <c r="P119" s="213"/>
      <c r="Q119" s="213"/>
      <c r="R119" s="142"/>
      <c r="T119" s="143" t="s">
        <v>5</v>
      </c>
      <c r="U119" s="40" t="s">
        <v>41</v>
      </c>
      <c r="V119" s="144">
        <v>5.2080000000000001E-2</v>
      </c>
      <c r="W119" s="144">
        <f>V119*K119</f>
        <v>5.1746688000000001</v>
      </c>
      <c r="X119" s="144">
        <v>4.0000000000000002E-4</v>
      </c>
      <c r="Y119" s="144">
        <f>X119*K119</f>
        <v>3.9744000000000002E-2</v>
      </c>
      <c r="Z119" s="144">
        <v>0</v>
      </c>
      <c r="AA119" s="145">
        <f>Z119*K119</f>
        <v>0</v>
      </c>
      <c r="AR119" s="17" t="s">
        <v>136</v>
      </c>
      <c r="AT119" s="17" t="s">
        <v>132</v>
      </c>
      <c r="AU119" s="17" t="s">
        <v>83</v>
      </c>
      <c r="AY119" s="17" t="s">
        <v>131</v>
      </c>
      <c r="BE119" s="146">
        <f>IF(U119="základná",N119,0)</f>
        <v>0</v>
      </c>
      <c r="BF119" s="146">
        <f>IF(U119="znížená",N119,0)</f>
        <v>0</v>
      </c>
      <c r="BG119" s="146">
        <f>IF(U119="zákl. prenesená",N119,0)</f>
        <v>0</v>
      </c>
      <c r="BH119" s="146">
        <f>IF(U119="zníž. prenesená",N119,0)</f>
        <v>0</v>
      </c>
      <c r="BI119" s="146">
        <f>IF(U119="nulová",N119,0)</f>
        <v>0</v>
      </c>
      <c r="BJ119" s="17" t="s">
        <v>83</v>
      </c>
      <c r="BK119" s="146">
        <f>ROUND(L119*K119,2)</f>
        <v>0</v>
      </c>
      <c r="BL119" s="17" t="s">
        <v>136</v>
      </c>
      <c r="BM119" s="17" t="s">
        <v>240</v>
      </c>
    </row>
    <row r="120" spans="2:65" s="1" customFormat="1" ht="57" customHeight="1">
      <c r="B120" s="137"/>
      <c r="C120" s="138" t="s">
        <v>83</v>
      </c>
      <c r="D120" s="138" t="s">
        <v>132</v>
      </c>
      <c r="E120" s="139" t="s">
        <v>241</v>
      </c>
      <c r="F120" s="212" t="s">
        <v>242</v>
      </c>
      <c r="G120" s="212"/>
      <c r="H120" s="212"/>
      <c r="I120" s="212"/>
      <c r="J120" s="140" t="s">
        <v>135</v>
      </c>
      <c r="K120" s="141">
        <v>99.36</v>
      </c>
      <c r="L120" s="213">
        <v>0</v>
      </c>
      <c r="M120" s="213"/>
      <c r="N120" s="213">
        <f>ROUND(L120*K120,2)</f>
        <v>0</v>
      </c>
      <c r="O120" s="213"/>
      <c r="P120" s="213"/>
      <c r="Q120" s="213"/>
      <c r="R120" s="142"/>
      <c r="T120" s="143" t="s">
        <v>5</v>
      </c>
      <c r="U120" s="40" t="s">
        <v>41</v>
      </c>
      <c r="V120" s="144">
        <v>0.38869999999999999</v>
      </c>
      <c r="W120" s="144">
        <f>V120*K120</f>
        <v>38.621231999999999</v>
      </c>
      <c r="X120" s="144">
        <v>1.312E-2</v>
      </c>
      <c r="Y120" s="144">
        <f>X120*K120</f>
        <v>1.3036032</v>
      </c>
      <c r="Z120" s="144">
        <v>0</v>
      </c>
      <c r="AA120" s="145">
        <f>Z120*K120</f>
        <v>0</v>
      </c>
      <c r="AR120" s="17" t="s">
        <v>136</v>
      </c>
      <c r="AT120" s="17" t="s">
        <v>132</v>
      </c>
      <c r="AU120" s="17" t="s">
        <v>83</v>
      </c>
      <c r="AY120" s="17" t="s">
        <v>131</v>
      </c>
      <c r="BE120" s="146">
        <f>IF(U120="základná",N120,0)</f>
        <v>0</v>
      </c>
      <c r="BF120" s="146">
        <f>IF(U120="znížená",N120,0)</f>
        <v>0</v>
      </c>
      <c r="BG120" s="146">
        <f>IF(U120="zákl. prenesená",N120,0)</f>
        <v>0</v>
      </c>
      <c r="BH120" s="146">
        <f>IF(U120="zníž. prenesená",N120,0)</f>
        <v>0</v>
      </c>
      <c r="BI120" s="146">
        <f>IF(U120="nulová",N120,0)</f>
        <v>0</v>
      </c>
      <c r="BJ120" s="17" t="s">
        <v>83</v>
      </c>
      <c r="BK120" s="146">
        <f>ROUND(L120*K120,2)</f>
        <v>0</v>
      </c>
      <c r="BL120" s="17" t="s">
        <v>136</v>
      </c>
      <c r="BM120" s="17" t="s">
        <v>243</v>
      </c>
    </row>
    <row r="121" spans="2:65" s="1" customFormat="1" ht="22.5" customHeight="1">
      <c r="B121" s="137"/>
      <c r="C121" s="138" t="s">
        <v>86</v>
      </c>
      <c r="D121" s="138" t="s">
        <v>132</v>
      </c>
      <c r="E121" s="139" t="s">
        <v>244</v>
      </c>
      <c r="F121" s="212" t="s">
        <v>245</v>
      </c>
      <c r="G121" s="212"/>
      <c r="H121" s="212"/>
      <c r="I121" s="212"/>
      <c r="J121" s="140" t="s">
        <v>135</v>
      </c>
      <c r="K121" s="141">
        <v>99.36</v>
      </c>
      <c r="L121" s="213">
        <v>0</v>
      </c>
      <c r="M121" s="213"/>
      <c r="N121" s="213">
        <f>ROUND(L121*K121,2)</f>
        <v>0</v>
      </c>
      <c r="O121" s="213"/>
      <c r="P121" s="213"/>
      <c r="Q121" s="213"/>
      <c r="R121" s="142"/>
      <c r="T121" s="143" t="s">
        <v>5</v>
      </c>
      <c r="U121" s="40" t="s">
        <v>41</v>
      </c>
      <c r="V121" s="144">
        <v>0.41721000000000003</v>
      </c>
      <c r="W121" s="144">
        <f>V121*K121</f>
        <v>41.453985600000003</v>
      </c>
      <c r="X121" s="144">
        <v>5.8999999999999999E-3</v>
      </c>
      <c r="Y121" s="144">
        <f>X121*K121</f>
        <v>0.58622399999999997</v>
      </c>
      <c r="Z121" s="144">
        <v>0</v>
      </c>
      <c r="AA121" s="145">
        <f>Z121*K121</f>
        <v>0</v>
      </c>
      <c r="AR121" s="17" t="s">
        <v>136</v>
      </c>
      <c r="AT121" s="17" t="s">
        <v>132</v>
      </c>
      <c r="AU121" s="17" t="s">
        <v>83</v>
      </c>
      <c r="AY121" s="17" t="s">
        <v>131</v>
      </c>
      <c r="BE121" s="146">
        <f>IF(U121="základná",N121,0)</f>
        <v>0</v>
      </c>
      <c r="BF121" s="146">
        <f>IF(U121="znížená",N121,0)</f>
        <v>0</v>
      </c>
      <c r="BG121" s="146">
        <f>IF(U121="zákl. prenesená",N121,0)</f>
        <v>0</v>
      </c>
      <c r="BH121" s="146">
        <f>IF(U121="zníž. prenesená",N121,0)</f>
        <v>0</v>
      </c>
      <c r="BI121" s="146">
        <f>IF(U121="nulová",N121,0)</f>
        <v>0</v>
      </c>
      <c r="BJ121" s="17" t="s">
        <v>83</v>
      </c>
      <c r="BK121" s="146">
        <f>ROUND(L121*K121,2)</f>
        <v>0</v>
      </c>
      <c r="BL121" s="17" t="s">
        <v>136</v>
      </c>
      <c r="BM121" s="17" t="s">
        <v>246</v>
      </c>
    </row>
    <row r="122" spans="2:65" s="1" customFormat="1" ht="31.5" customHeight="1">
      <c r="B122" s="137"/>
      <c r="C122" s="138" t="s">
        <v>136</v>
      </c>
      <c r="D122" s="138" t="s">
        <v>132</v>
      </c>
      <c r="E122" s="139" t="s">
        <v>247</v>
      </c>
      <c r="F122" s="212" t="s">
        <v>248</v>
      </c>
      <c r="G122" s="212"/>
      <c r="H122" s="212"/>
      <c r="I122" s="212"/>
      <c r="J122" s="140" t="s">
        <v>135</v>
      </c>
      <c r="K122" s="141">
        <v>99.36</v>
      </c>
      <c r="L122" s="213">
        <v>0</v>
      </c>
      <c r="M122" s="213"/>
      <c r="N122" s="213">
        <f>ROUND(L122*K122,2)</f>
        <v>0</v>
      </c>
      <c r="O122" s="213"/>
      <c r="P122" s="213"/>
      <c r="Q122" s="213"/>
      <c r="R122" s="142"/>
      <c r="T122" s="143" t="s">
        <v>5</v>
      </c>
      <c r="U122" s="40" t="s">
        <v>41</v>
      </c>
      <c r="V122" s="144">
        <v>9.2079999999999995E-2</v>
      </c>
      <c r="W122" s="144">
        <f>V122*K122</f>
        <v>9.1490688000000002</v>
      </c>
      <c r="X122" s="144">
        <v>4.0000000000000002E-4</v>
      </c>
      <c r="Y122" s="144">
        <f>X122*K122</f>
        <v>3.9744000000000002E-2</v>
      </c>
      <c r="Z122" s="144">
        <v>0</v>
      </c>
      <c r="AA122" s="145">
        <f>Z122*K122</f>
        <v>0</v>
      </c>
      <c r="AR122" s="17" t="s">
        <v>136</v>
      </c>
      <c r="AT122" s="17" t="s">
        <v>132</v>
      </c>
      <c r="AU122" s="17" t="s">
        <v>83</v>
      </c>
      <c r="AY122" s="17" t="s">
        <v>131</v>
      </c>
      <c r="BE122" s="146">
        <f>IF(U122="základná",N122,0)</f>
        <v>0</v>
      </c>
      <c r="BF122" s="146">
        <f>IF(U122="znížená",N122,0)</f>
        <v>0</v>
      </c>
      <c r="BG122" s="146">
        <f>IF(U122="zákl. prenesená",N122,0)</f>
        <v>0</v>
      </c>
      <c r="BH122" s="146">
        <f>IF(U122="zníž. prenesená",N122,0)</f>
        <v>0</v>
      </c>
      <c r="BI122" s="146">
        <f>IF(U122="nulová",N122,0)</f>
        <v>0</v>
      </c>
      <c r="BJ122" s="17" t="s">
        <v>83</v>
      </c>
      <c r="BK122" s="146">
        <f>ROUND(L122*K122,2)</f>
        <v>0</v>
      </c>
      <c r="BL122" s="17" t="s">
        <v>136</v>
      </c>
      <c r="BM122" s="17" t="s">
        <v>249</v>
      </c>
    </row>
    <row r="123" spans="2:65" s="1" customFormat="1" ht="44.25" customHeight="1">
      <c r="B123" s="137"/>
      <c r="C123" s="138" t="s">
        <v>89</v>
      </c>
      <c r="D123" s="138" t="s">
        <v>132</v>
      </c>
      <c r="E123" s="139" t="s">
        <v>250</v>
      </c>
      <c r="F123" s="212" t="s">
        <v>251</v>
      </c>
      <c r="G123" s="212"/>
      <c r="H123" s="212"/>
      <c r="I123" s="212"/>
      <c r="J123" s="140" t="s">
        <v>135</v>
      </c>
      <c r="K123" s="141">
        <v>99.36</v>
      </c>
      <c r="L123" s="213">
        <v>0</v>
      </c>
      <c r="M123" s="213"/>
      <c r="N123" s="213">
        <f>ROUND(L123*K123,2)</f>
        <v>0</v>
      </c>
      <c r="O123" s="213"/>
      <c r="P123" s="213"/>
      <c r="Q123" s="213"/>
      <c r="R123" s="142"/>
      <c r="T123" s="143" t="s">
        <v>5</v>
      </c>
      <c r="U123" s="40" t="s">
        <v>41</v>
      </c>
      <c r="V123" s="144">
        <v>0.74429999999999996</v>
      </c>
      <c r="W123" s="144">
        <f>V123*K123</f>
        <v>73.953648000000001</v>
      </c>
      <c r="X123" s="144">
        <v>1.306E-2</v>
      </c>
      <c r="Y123" s="144">
        <f>X123*K123</f>
        <v>1.2976416</v>
      </c>
      <c r="Z123" s="144">
        <v>0</v>
      </c>
      <c r="AA123" s="145">
        <f>Z123*K123</f>
        <v>0</v>
      </c>
      <c r="AR123" s="17" t="s">
        <v>136</v>
      </c>
      <c r="AT123" s="17" t="s">
        <v>132</v>
      </c>
      <c r="AU123" s="17" t="s">
        <v>83</v>
      </c>
      <c r="AY123" s="17" t="s">
        <v>131</v>
      </c>
      <c r="BE123" s="146">
        <f>IF(U123="základná",N123,0)</f>
        <v>0</v>
      </c>
      <c r="BF123" s="146">
        <f>IF(U123="znížená",N123,0)</f>
        <v>0</v>
      </c>
      <c r="BG123" s="146">
        <f>IF(U123="zákl. prenesená",N123,0)</f>
        <v>0</v>
      </c>
      <c r="BH123" s="146">
        <f>IF(U123="zníž. prenesená",N123,0)</f>
        <v>0</v>
      </c>
      <c r="BI123" s="146">
        <f>IF(U123="nulová",N123,0)</f>
        <v>0</v>
      </c>
      <c r="BJ123" s="17" t="s">
        <v>83</v>
      </c>
      <c r="BK123" s="146">
        <f>ROUND(L123*K123,2)</f>
        <v>0</v>
      </c>
      <c r="BL123" s="17" t="s">
        <v>136</v>
      </c>
      <c r="BM123" s="17" t="s">
        <v>252</v>
      </c>
    </row>
    <row r="124" spans="2:65" s="9" customFormat="1" ht="29.85" customHeight="1">
      <c r="B124" s="126"/>
      <c r="C124" s="127"/>
      <c r="D124" s="136" t="s">
        <v>110</v>
      </c>
      <c r="E124" s="136"/>
      <c r="F124" s="136"/>
      <c r="G124" s="136"/>
      <c r="H124" s="136"/>
      <c r="I124" s="136"/>
      <c r="J124" s="136"/>
      <c r="K124" s="136"/>
      <c r="L124" s="136"/>
      <c r="M124" s="136"/>
      <c r="N124" s="224">
        <f>BK124</f>
        <v>0</v>
      </c>
      <c r="O124" s="225"/>
      <c r="P124" s="225"/>
      <c r="Q124" s="225"/>
      <c r="R124" s="129"/>
      <c r="T124" s="130"/>
      <c r="U124" s="127"/>
      <c r="V124" s="127"/>
      <c r="W124" s="131">
        <f>SUM(W125:W130)</f>
        <v>268.4294094</v>
      </c>
      <c r="X124" s="127"/>
      <c r="Y124" s="131">
        <f>SUM(Y125:Y130)</f>
        <v>50.641188239999998</v>
      </c>
      <c r="Z124" s="127"/>
      <c r="AA124" s="132">
        <f>SUM(AA125:AA130)</f>
        <v>0</v>
      </c>
      <c r="AR124" s="133" t="s">
        <v>80</v>
      </c>
      <c r="AT124" s="134" t="s">
        <v>73</v>
      </c>
      <c r="AU124" s="134" t="s">
        <v>80</v>
      </c>
      <c r="AY124" s="133" t="s">
        <v>131</v>
      </c>
      <c r="BK124" s="135">
        <f>SUM(BK125:BK130)</f>
        <v>0</v>
      </c>
    </row>
    <row r="125" spans="2:65" s="1" customFormat="1" ht="44.25" customHeight="1">
      <c r="B125" s="137"/>
      <c r="C125" s="138" t="s">
        <v>154</v>
      </c>
      <c r="D125" s="138" t="s">
        <v>132</v>
      </c>
      <c r="E125" s="139" t="s">
        <v>253</v>
      </c>
      <c r="F125" s="212" t="s">
        <v>254</v>
      </c>
      <c r="G125" s="212"/>
      <c r="H125" s="212"/>
      <c r="I125" s="212"/>
      <c r="J125" s="140" t="s">
        <v>135</v>
      </c>
      <c r="K125" s="141">
        <v>984.471</v>
      </c>
      <c r="L125" s="213">
        <v>0</v>
      </c>
      <c r="M125" s="213"/>
      <c r="N125" s="213">
        <f t="shared" ref="N125:N130" si="0">ROUND(L125*K125,2)</f>
        <v>0</v>
      </c>
      <c r="O125" s="213"/>
      <c r="P125" s="213"/>
      <c r="Q125" s="213"/>
      <c r="R125" s="142"/>
      <c r="T125" s="143" t="s">
        <v>5</v>
      </c>
      <c r="U125" s="40" t="s">
        <v>41</v>
      </c>
      <c r="V125" s="144">
        <v>0.14599999999999999</v>
      </c>
      <c r="W125" s="144">
        <f t="shared" ref="W125:W130" si="1">V125*K125</f>
        <v>143.732766</v>
      </c>
      <c r="X125" s="144">
        <v>2.572E-2</v>
      </c>
      <c r="Y125" s="144">
        <f t="shared" ref="Y125:Y130" si="2">X125*K125</f>
        <v>25.320594119999999</v>
      </c>
      <c r="Z125" s="144">
        <v>0</v>
      </c>
      <c r="AA125" s="145">
        <f t="shared" ref="AA125:AA130" si="3">Z125*K125</f>
        <v>0</v>
      </c>
      <c r="AR125" s="17" t="s">
        <v>136</v>
      </c>
      <c r="AT125" s="17" t="s">
        <v>132</v>
      </c>
      <c r="AU125" s="17" t="s">
        <v>83</v>
      </c>
      <c r="AY125" s="17" t="s">
        <v>131</v>
      </c>
      <c r="BE125" s="146">
        <f t="shared" ref="BE125:BE130" si="4">IF(U125="základná",N125,0)</f>
        <v>0</v>
      </c>
      <c r="BF125" s="146">
        <f t="shared" ref="BF125:BF130" si="5">IF(U125="znížená",N125,0)</f>
        <v>0</v>
      </c>
      <c r="BG125" s="146">
        <f t="shared" ref="BG125:BG130" si="6">IF(U125="zákl. prenesená",N125,0)</f>
        <v>0</v>
      </c>
      <c r="BH125" s="146">
        <f t="shared" ref="BH125:BH130" si="7">IF(U125="zníž. prenesená",N125,0)</f>
        <v>0</v>
      </c>
      <c r="BI125" s="146">
        <f t="shared" ref="BI125:BI130" si="8">IF(U125="nulová",N125,0)</f>
        <v>0</v>
      </c>
      <c r="BJ125" s="17" t="s">
        <v>83</v>
      </c>
      <c r="BK125" s="146">
        <f t="shared" ref="BK125:BK130" si="9">ROUND(L125*K125,2)</f>
        <v>0</v>
      </c>
      <c r="BL125" s="17" t="s">
        <v>136</v>
      </c>
      <c r="BM125" s="17" t="s">
        <v>255</v>
      </c>
    </row>
    <row r="126" spans="2:65" s="1" customFormat="1" ht="57" customHeight="1">
      <c r="B126" s="137"/>
      <c r="C126" s="138" t="s">
        <v>158</v>
      </c>
      <c r="D126" s="138" t="s">
        <v>132</v>
      </c>
      <c r="E126" s="139" t="s">
        <v>256</v>
      </c>
      <c r="F126" s="212" t="s">
        <v>257</v>
      </c>
      <c r="G126" s="212"/>
      <c r="H126" s="212"/>
      <c r="I126" s="212"/>
      <c r="J126" s="140" t="s">
        <v>135</v>
      </c>
      <c r="K126" s="141">
        <v>1968.942</v>
      </c>
      <c r="L126" s="213">
        <v>0</v>
      </c>
      <c r="M126" s="213"/>
      <c r="N126" s="213">
        <f t="shared" si="0"/>
        <v>0</v>
      </c>
      <c r="O126" s="213"/>
      <c r="P126" s="213"/>
      <c r="Q126" s="213"/>
      <c r="R126" s="142"/>
      <c r="T126" s="143" t="s">
        <v>5</v>
      </c>
      <c r="U126" s="40" t="s">
        <v>41</v>
      </c>
      <c r="V126" s="144">
        <v>6.1999999999999998E-3</v>
      </c>
      <c r="W126" s="144">
        <f t="shared" si="1"/>
        <v>12.207440399999999</v>
      </c>
      <c r="X126" s="144">
        <v>0</v>
      </c>
      <c r="Y126" s="144">
        <f t="shared" si="2"/>
        <v>0</v>
      </c>
      <c r="Z126" s="144">
        <v>0</v>
      </c>
      <c r="AA126" s="145">
        <f t="shared" si="3"/>
        <v>0</v>
      </c>
      <c r="AR126" s="17" t="s">
        <v>136</v>
      </c>
      <c r="AT126" s="17" t="s">
        <v>132</v>
      </c>
      <c r="AU126" s="17" t="s">
        <v>83</v>
      </c>
      <c r="AY126" s="17" t="s">
        <v>131</v>
      </c>
      <c r="BE126" s="146">
        <f t="shared" si="4"/>
        <v>0</v>
      </c>
      <c r="BF126" s="146">
        <f t="shared" si="5"/>
        <v>0</v>
      </c>
      <c r="BG126" s="146">
        <f t="shared" si="6"/>
        <v>0</v>
      </c>
      <c r="BH126" s="146">
        <f t="shared" si="7"/>
        <v>0</v>
      </c>
      <c r="BI126" s="146">
        <f t="shared" si="8"/>
        <v>0</v>
      </c>
      <c r="BJ126" s="17" t="s">
        <v>83</v>
      </c>
      <c r="BK126" s="146">
        <f t="shared" si="9"/>
        <v>0</v>
      </c>
      <c r="BL126" s="17" t="s">
        <v>136</v>
      </c>
      <c r="BM126" s="17" t="s">
        <v>258</v>
      </c>
    </row>
    <row r="127" spans="2:65" s="1" customFormat="1" ht="44.25" customHeight="1">
      <c r="B127" s="137"/>
      <c r="C127" s="138" t="s">
        <v>162</v>
      </c>
      <c r="D127" s="138" t="s">
        <v>132</v>
      </c>
      <c r="E127" s="139" t="s">
        <v>259</v>
      </c>
      <c r="F127" s="212" t="s">
        <v>260</v>
      </c>
      <c r="G127" s="212"/>
      <c r="H127" s="212"/>
      <c r="I127" s="212"/>
      <c r="J127" s="140" t="s">
        <v>135</v>
      </c>
      <c r="K127" s="141">
        <v>984.471</v>
      </c>
      <c r="L127" s="213">
        <v>0</v>
      </c>
      <c r="M127" s="213"/>
      <c r="N127" s="213">
        <f t="shared" si="0"/>
        <v>0</v>
      </c>
      <c r="O127" s="213"/>
      <c r="P127" s="213"/>
      <c r="Q127" s="213"/>
      <c r="R127" s="142"/>
      <c r="T127" s="143" t="s">
        <v>5</v>
      </c>
      <c r="U127" s="40" t="s">
        <v>41</v>
      </c>
      <c r="V127" s="144">
        <v>0.104</v>
      </c>
      <c r="W127" s="144">
        <f t="shared" si="1"/>
        <v>102.38498399999999</v>
      </c>
      <c r="X127" s="144">
        <v>2.572E-2</v>
      </c>
      <c r="Y127" s="144">
        <f t="shared" si="2"/>
        <v>25.320594119999999</v>
      </c>
      <c r="Z127" s="144">
        <v>0</v>
      </c>
      <c r="AA127" s="145">
        <f t="shared" si="3"/>
        <v>0</v>
      </c>
      <c r="AR127" s="17" t="s">
        <v>136</v>
      </c>
      <c r="AT127" s="17" t="s">
        <v>132</v>
      </c>
      <c r="AU127" s="17" t="s">
        <v>83</v>
      </c>
      <c r="AY127" s="17" t="s">
        <v>131</v>
      </c>
      <c r="BE127" s="146">
        <f t="shared" si="4"/>
        <v>0</v>
      </c>
      <c r="BF127" s="146">
        <f t="shared" si="5"/>
        <v>0</v>
      </c>
      <c r="BG127" s="146">
        <f t="shared" si="6"/>
        <v>0</v>
      </c>
      <c r="BH127" s="146">
        <f t="shared" si="7"/>
        <v>0</v>
      </c>
      <c r="BI127" s="146">
        <f t="shared" si="8"/>
        <v>0</v>
      </c>
      <c r="BJ127" s="17" t="s">
        <v>83</v>
      </c>
      <c r="BK127" s="146">
        <f t="shared" si="9"/>
        <v>0</v>
      </c>
      <c r="BL127" s="17" t="s">
        <v>136</v>
      </c>
      <c r="BM127" s="17" t="s">
        <v>261</v>
      </c>
    </row>
    <row r="128" spans="2:65" s="1" customFormat="1" ht="31.5" customHeight="1">
      <c r="B128" s="137"/>
      <c r="C128" s="138" t="s">
        <v>166</v>
      </c>
      <c r="D128" s="138" t="s">
        <v>132</v>
      </c>
      <c r="E128" s="139" t="s">
        <v>262</v>
      </c>
      <c r="F128" s="212" t="s">
        <v>263</v>
      </c>
      <c r="G128" s="212"/>
      <c r="H128" s="212"/>
      <c r="I128" s="212"/>
      <c r="J128" s="140" t="s">
        <v>229</v>
      </c>
      <c r="K128" s="141">
        <v>14.372999999999999</v>
      </c>
      <c r="L128" s="213">
        <v>0</v>
      </c>
      <c r="M128" s="213"/>
      <c r="N128" s="213">
        <f t="shared" si="0"/>
        <v>0</v>
      </c>
      <c r="O128" s="213"/>
      <c r="P128" s="213"/>
      <c r="Q128" s="213"/>
      <c r="R128" s="142"/>
      <c r="T128" s="143" t="s">
        <v>5</v>
      </c>
      <c r="U128" s="40" t="s">
        <v>41</v>
      </c>
      <c r="V128" s="144">
        <v>0.59799999999999998</v>
      </c>
      <c r="W128" s="144">
        <f t="shared" si="1"/>
        <v>8.5950539999999993</v>
      </c>
      <c r="X128" s="144">
        <v>0</v>
      </c>
      <c r="Y128" s="144">
        <f t="shared" si="2"/>
        <v>0</v>
      </c>
      <c r="Z128" s="144">
        <v>0</v>
      </c>
      <c r="AA128" s="145">
        <f t="shared" si="3"/>
        <v>0</v>
      </c>
      <c r="AR128" s="17" t="s">
        <v>136</v>
      </c>
      <c r="AT128" s="17" t="s">
        <v>132</v>
      </c>
      <c r="AU128" s="17" t="s">
        <v>83</v>
      </c>
      <c r="AY128" s="17" t="s">
        <v>131</v>
      </c>
      <c r="BE128" s="146">
        <f t="shared" si="4"/>
        <v>0</v>
      </c>
      <c r="BF128" s="146">
        <f t="shared" si="5"/>
        <v>0</v>
      </c>
      <c r="BG128" s="146">
        <f t="shared" si="6"/>
        <v>0</v>
      </c>
      <c r="BH128" s="146">
        <f t="shared" si="7"/>
        <v>0</v>
      </c>
      <c r="BI128" s="146">
        <f t="shared" si="8"/>
        <v>0</v>
      </c>
      <c r="BJ128" s="17" t="s">
        <v>83</v>
      </c>
      <c r="BK128" s="146">
        <f t="shared" si="9"/>
        <v>0</v>
      </c>
      <c r="BL128" s="17" t="s">
        <v>136</v>
      </c>
      <c r="BM128" s="17" t="s">
        <v>264</v>
      </c>
    </row>
    <row r="129" spans="2:65" s="1" customFormat="1" ht="31.5" customHeight="1">
      <c r="B129" s="137"/>
      <c r="C129" s="138" t="s">
        <v>170</v>
      </c>
      <c r="D129" s="138" t="s">
        <v>132</v>
      </c>
      <c r="E129" s="139" t="s">
        <v>265</v>
      </c>
      <c r="F129" s="212" t="s">
        <v>266</v>
      </c>
      <c r="G129" s="212"/>
      <c r="H129" s="212"/>
      <c r="I129" s="212"/>
      <c r="J129" s="140" t="s">
        <v>229</v>
      </c>
      <c r="K129" s="141">
        <v>215.595</v>
      </c>
      <c r="L129" s="213">
        <v>0</v>
      </c>
      <c r="M129" s="213"/>
      <c r="N129" s="213">
        <f t="shared" si="0"/>
        <v>0</v>
      </c>
      <c r="O129" s="213"/>
      <c r="P129" s="213"/>
      <c r="Q129" s="213"/>
      <c r="R129" s="142"/>
      <c r="T129" s="143" t="s">
        <v>5</v>
      </c>
      <c r="U129" s="40" t="s">
        <v>41</v>
      </c>
      <c r="V129" s="144">
        <v>7.0000000000000001E-3</v>
      </c>
      <c r="W129" s="144">
        <f t="shared" si="1"/>
        <v>1.5091650000000001</v>
      </c>
      <c r="X129" s="144">
        <v>0</v>
      </c>
      <c r="Y129" s="144">
        <f t="shared" si="2"/>
        <v>0</v>
      </c>
      <c r="Z129" s="144">
        <v>0</v>
      </c>
      <c r="AA129" s="145">
        <f t="shared" si="3"/>
        <v>0</v>
      </c>
      <c r="AR129" s="17" t="s">
        <v>136</v>
      </c>
      <c r="AT129" s="17" t="s">
        <v>132</v>
      </c>
      <c r="AU129" s="17" t="s">
        <v>83</v>
      </c>
      <c r="AY129" s="17" t="s">
        <v>131</v>
      </c>
      <c r="BE129" s="146">
        <f t="shared" si="4"/>
        <v>0</v>
      </c>
      <c r="BF129" s="146">
        <f t="shared" si="5"/>
        <v>0</v>
      </c>
      <c r="BG129" s="146">
        <f t="shared" si="6"/>
        <v>0</v>
      </c>
      <c r="BH129" s="146">
        <f t="shared" si="7"/>
        <v>0</v>
      </c>
      <c r="BI129" s="146">
        <f t="shared" si="8"/>
        <v>0</v>
      </c>
      <c r="BJ129" s="17" t="s">
        <v>83</v>
      </c>
      <c r="BK129" s="146">
        <f t="shared" si="9"/>
        <v>0</v>
      </c>
      <c r="BL129" s="17" t="s">
        <v>136</v>
      </c>
      <c r="BM129" s="17" t="s">
        <v>267</v>
      </c>
    </row>
    <row r="130" spans="2:65" s="1" customFormat="1" ht="31.5" customHeight="1">
      <c r="B130" s="137"/>
      <c r="C130" s="138" t="s">
        <v>175</v>
      </c>
      <c r="D130" s="138" t="s">
        <v>132</v>
      </c>
      <c r="E130" s="139" t="s">
        <v>268</v>
      </c>
      <c r="F130" s="212" t="s">
        <v>269</v>
      </c>
      <c r="G130" s="212"/>
      <c r="H130" s="212"/>
      <c r="I130" s="212"/>
      <c r="J130" s="140" t="s">
        <v>229</v>
      </c>
      <c r="K130" s="141">
        <v>14.372999999999999</v>
      </c>
      <c r="L130" s="213">
        <v>0</v>
      </c>
      <c r="M130" s="213"/>
      <c r="N130" s="213">
        <f t="shared" si="0"/>
        <v>0</v>
      </c>
      <c r="O130" s="213"/>
      <c r="P130" s="213"/>
      <c r="Q130" s="213"/>
      <c r="R130" s="142"/>
      <c r="T130" s="143" t="s">
        <v>5</v>
      </c>
      <c r="U130" s="40" t="s">
        <v>41</v>
      </c>
      <c r="V130" s="144">
        <v>0</v>
      </c>
      <c r="W130" s="144">
        <f t="shared" si="1"/>
        <v>0</v>
      </c>
      <c r="X130" s="144">
        <v>0</v>
      </c>
      <c r="Y130" s="144">
        <f t="shared" si="2"/>
        <v>0</v>
      </c>
      <c r="Z130" s="144">
        <v>0</v>
      </c>
      <c r="AA130" s="145">
        <f t="shared" si="3"/>
        <v>0</v>
      </c>
      <c r="AR130" s="17" t="s">
        <v>136</v>
      </c>
      <c r="AT130" s="17" t="s">
        <v>132</v>
      </c>
      <c r="AU130" s="17" t="s">
        <v>83</v>
      </c>
      <c r="AY130" s="17" t="s">
        <v>131</v>
      </c>
      <c r="BE130" s="146">
        <f t="shared" si="4"/>
        <v>0</v>
      </c>
      <c r="BF130" s="146">
        <f t="shared" si="5"/>
        <v>0</v>
      </c>
      <c r="BG130" s="146">
        <f t="shared" si="6"/>
        <v>0</v>
      </c>
      <c r="BH130" s="146">
        <f t="shared" si="7"/>
        <v>0</v>
      </c>
      <c r="BI130" s="146">
        <f t="shared" si="8"/>
        <v>0</v>
      </c>
      <c r="BJ130" s="17" t="s">
        <v>83</v>
      </c>
      <c r="BK130" s="146">
        <f t="shared" si="9"/>
        <v>0</v>
      </c>
      <c r="BL130" s="17" t="s">
        <v>136</v>
      </c>
      <c r="BM130" s="17" t="s">
        <v>270</v>
      </c>
    </row>
    <row r="131" spans="2:65" s="9" customFormat="1" ht="29.85" customHeight="1">
      <c r="B131" s="126"/>
      <c r="C131" s="127"/>
      <c r="D131" s="136" t="s">
        <v>237</v>
      </c>
      <c r="E131" s="136"/>
      <c r="F131" s="136"/>
      <c r="G131" s="136"/>
      <c r="H131" s="136"/>
      <c r="I131" s="136"/>
      <c r="J131" s="136"/>
      <c r="K131" s="136"/>
      <c r="L131" s="136">
        <v>0</v>
      </c>
      <c r="M131" s="136"/>
      <c r="N131" s="224">
        <f>BK131</f>
        <v>0</v>
      </c>
      <c r="O131" s="225"/>
      <c r="P131" s="225"/>
      <c r="Q131" s="225"/>
      <c r="R131" s="129"/>
      <c r="T131" s="130"/>
      <c r="U131" s="127"/>
      <c r="V131" s="127"/>
      <c r="W131" s="131">
        <f>W132</f>
        <v>132.77540400000001</v>
      </c>
      <c r="X131" s="127"/>
      <c r="Y131" s="131">
        <f>Y132</f>
        <v>0</v>
      </c>
      <c r="Z131" s="127"/>
      <c r="AA131" s="132">
        <f>AA132</f>
        <v>0</v>
      </c>
      <c r="AR131" s="133" t="s">
        <v>80</v>
      </c>
      <c r="AT131" s="134" t="s">
        <v>73</v>
      </c>
      <c r="AU131" s="134" t="s">
        <v>80</v>
      </c>
      <c r="AY131" s="133" t="s">
        <v>131</v>
      </c>
      <c r="BK131" s="135">
        <f>BK132</f>
        <v>0</v>
      </c>
    </row>
    <row r="132" spans="2:65" s="1" customFormat="1" ht="31.5" customHeight="1">
      <c r="B132" s="137"/>
      <c r="C132" s="138" t="s">
        <v>180</v>
      </c>
      <c r="D132" s="138" t="s">
        <v>132</v>
      </c>
      <c r="E132" s="139" t="s">
        <v>271</v>
      </c>
      <c r="F132" s="212" t="s">
        <v>272</v>
      </c>
      <c r="G132" s="212"/>
      <c r="H132" s="212"/>
      <c r="I132" s="212"/>
      <c r="J132" s="140" t="s">
        <v>229</v>
      </c>
      <c r="K132" s="141">
        <v>53.908000000000001</v>
      </c>
      <c r="L132" s="213">
        <v>0</v>
      </c>
      <c r="M132" s="213"/>
      <c r="N132" s="213">
        <f>ROUND(L132*K132,2)</f>
        <v>0</v>
      </c>
      <c r="O132" s="213"/>
      <c r="P132" s="213"/>
      <c r="Q132" s="213"/>
      <c r="R132" s="142"/>
      <c r="T132" s="143" t="s">
        <v>5</v>
      </c>
      <c r="U132" s="40" t="s">
        <v>41</v>
      </c>
      <c r="V132" s="144">
        <v>2.4630000000000001</v>
      </c>
      <c r="W132" s="144">
        <f>V132*K132</f>
        <v>132.77540400000001</v>
      </c>
      <c r="X132" s="144">
        <v>0</v>
      </c>
      <c r="Y132" s="144">
        <f>X132*K132</f>
        <v>0</v>
      </c>
      <c r="Z132" s="144">
        <v>0</v>
      </c>
      <c r="AA132" s="145">
        <f>Z132*K132</f>
        <v>0</v>
      </c>
      <c r="AR132" s="17" t="s">
        <v>136</v>
      </c>
      <c r="AT132" s="17" t="s">
        <v>132</v>
      </c>
      <c r="AU132" s="17" t="s">
        <v>83</v>
      </c>
      <c r="AY132" s="17" t="s">
        <v>131</v>
      </c>
      <c r="BE132" s="146">
        <f>IF(U132="základná",N132,0)</f>
        <v>0</v>
      </c>
      <c r="BF132" s="146">
        <f>IF(U132="znížená",N132,0)</f>
        <v>0</v>
      </c>
      <c r="BG132" s="146">
        <f>IF(U132="zákl. prenesená",N132,0)</f>
        <v>0</v>
      </c>
      <c r="BH132" s="146">
        <f>IF(U132="zníž. prenesená",N132,0)</f>
        <v>0</v>
      </c>
      <c r="BI132" s="146">
        <f>IF(U132="nulová",N132,0)</f>
        <v>0</v>
      </c>
      <c r="BJ132" s="17" t="s">
        <v>83</v>
      </c>
      <c r="BK132" s="146">
        <f>ROUND(L132*K132,2)</f>
        <v>0</v>
      </c>
      <c r="BL132" s="17" t="s">
        <v>136</v>
      </c>
      <c r="BM132" s="17" t="s">
        <v>273</v>
      </c>
    </row>
    <row r="133" spans="2:65" s="9" customFormat="1" ht="37.35" customHeight="1">
      <c r="B133" s="126"/>
      <c r="C133" s="127"/>
      <c r="D133" s="128" t="s">
        <v>111</v>
      </c>
      <c r="E133" s="128"/>
      <c r="F133" s="128"/>
      <c r="G133" s="128"/>
      <c r="H133" s="128"/>
      <c r="I133" s="128"/>
      <c r="J133" s="128"/>
      <c r="K133" s="128"/>
      <c r="L133" s="128">
        <v>0</v>
      </c>
      <c r="M133" s="128"/>
      <c r="N133" s="222">
        <f>BK133</f>
        <v>0</v>
      </c>
      <c r="O133" s="223"/>
      <c r="P133" s="223"/>
      <c r="Q133" s="223"/>
      <c r="R133" s="129"/>
      <c r="T133" s="130"/>
      <c r="U133" s="127"/>
      <c r="V133" s="127"/>
      <c r="W133" s="131">
        <f>W134+W138</f>
        <v>892.52096667000001</v>
      </c>
      <c r="X133" s="127"/>
      <c r="Y133" s="131">
        <f>Y134+Y138</f>
        <v>10.895623019999999</v>
      </c>
      <c r="Z133" s="127"/>
      <c r="AA133" s="132">
        <f>AA134+AA138</f>
        <v>14.372948999999998</v>
      </c>
      <c r="AR133" s="133" t="s">
        <v>83</v>
      </c>
      <c r="AT133" s="134" t="s">
        <v>73</v>
      </c>
      <c r="AU133" s="134" t="s">
        <v>74</v>
      </c>
      <c r="AY133" s="133" t="s">
        <v>131</v>
      </c>
      <c r="BK133" s="135">
        <f>BK134+BK138</f>
        <v>0</v>
      </c>
    </row>
    <row r="134" spans="2:65" s="9" customFormat="1" ht="19.899999999999999" customHeight="1">
      <c r="B134" s="126"/>
      <c r="C134" s="127"/>
      <c r="D134" s="136" t="s">
        <v>114</v>
      </c>
      <c r="E134" s="136"/>
      <c r="F134" s="136"/>
      <c r="G134" s="136"/>
      <c r="H134" s="136"/>
      <c r="I134" s="136"/>
      <c r="J134" s="136"/>
      <c r="K134" s="136"/>
      <c r="L134" s="136">
        <v>0</v>
      </c>
      <c r="M134" s="136"/>
      <c r="N134" s="220">
        <f>BK134</f>
        <v>0</v>
      </c>
      <c r="O134" s="221"/>
      <c r="P134" s="221"/>
      <c r="Q134" s="221"/>
      <c r="R134" s="129"/>
      <c r="T134" s="130"/>
      <c r="U134" s="127"/>
      <c r="V134" s="127"/>
      <c r="W134" s="131">
        <f>SUM(W135:W137)</f>
        <v>92.348636999999997</v>
      </c>
      <c r="X134" s="127"/>
      <c r="Y134" s="131">
        <f>SUM(Y135:Y137)</f>
        <v>0.5924879999999999</v>
      </c>
      <c r="Z134" s="127"/>
      <c r="AA134" s="132">
        <f>SUM(AA135:AA137)</f>
        <v>0</v>
      </c>
      <c r="AR134" s="133" t="s">
        <v>83</v>
      </c>
      <c r="AT134" s="134" t="s">
        <v>73</v>
      </c>
      <c r="AU134" s="134" t="s">
        <v>80</v>
      </c>
      <c r="AY134" s="133" t="s">
        <v>131</v>
      </c>
      <c r="BK134" s="135">
        <f>SUM(BK135:BK137)</f>
        <v>0</v>
      </c>
    </row>
    <row r="135" spans="2:65" s="1" customFormat="1" ht="22.5" customHeight="1">
      <c r="B135" s="137"/>
      <c r="C135" s="138" t="s">
        <v>184</v>
      </c>
      <c r="D135" s="138" t="s">
        <v>132</v>
      </c>
      <c r="E135" s="139" t="s">
        <v>274</v>
      </c>
      <c r="F135" s="212" t="s">
        <v>275</v>
      </c>
      <c r="G135" s="212"/>
      <c r="H135" s="212"/>
      <c r="I135" s="212"/>
      <c r="J135" s="140" t="s">
        <v>173</v>
      </c>
      <c r="K135" s="141">
        <v>43.2</v>
      </c>
      <c r="L135" s="213">
        <v>0</v>
      </c>
      <c r="M135" s="213"/>
      <c r="N135" s="213">
        <f>ROUND(L135*K135,2)</f>
        <v>0</v>
      </c>
      <c r="O135" s="213"/>
      <c r="P135" s="213"/>
      <c r="Q135" s="213"/>
      <c r="R135" s="142"/>
      <c r="T135" s="143" t="s">
        <v>5</v>
      </c>
      <c r="U135" s="40" t="s">
        <v>41</v>
      </c>
      <c r="V135" s="144">
        <v>0.96867000000000003</v>
      </c>
      <c r="W135" s="144">
        <f>V135*K135</f>
        <v>41.846544000000002</v>
      </c>
      <c r="X135" s="144">
        <v>5.8999999999999999E-3</v>
      </c>
      <c r="Y135" s="144">
        <f>X135*K135</f>
        <v>0.25488</v>
      </c>
      <c r="Z135" s="144">
        <v>0</v>
      </c>
      <c r="AA135" s="145">
        <f>Z135*K135</f>
        <v>0</v>
      </c>
      <c r="AR135" s="17" t="s">
        <v>140</v>
      </c>
      <c r="AT135" s="17" t="s">
        <v>132</v>
      </c>
      <c r="AU135" s="17" t="s">
        <v>83</v>
      </c>
      <c r="AY135" s="17" t="s">
        <v>131</v>
      </c>
      <c r="BE135" s="146">
        <f>IF(U135="základná",N135,0)</f>
        <v>0</v>
      </c>
      <c r="BF135" s="146">
        <f>IF(U135="znížená",N135,0)</f>
        <v>0</v>
      </c>
      <c r="BG135" s="146">
        <f>IF(U135="zákl. prenesená",N135,0)</f>
        <v>0</v>
      </c>
      <c r="BH135" s="146">
        <f>IF(U135="zníž. prenesená",N135,0)</f>
        <v>0</v>
      </c>
      <c r="BI135" s="146">
        <f>IF(U135="nulová",N135,0)</f>
        <v>0</v>
      </c>
      <c r="BJ135" s="17" t="s">
        <v>83</v>
      </c>
      <c r="BK135" s="146">
        <f>ROUND(L135*K135,2)</f>
        <v>0</v>
      </c>
      <c r="BL135" s="17" t="s">
        <v>140</v>
      </c>
      <c r="BM135" s="17" t="s">
        <v>276</v>
      </c>
    </row>
    <row r="136" spans="2:65" s="1" customFormat="1" ht="31.5" customHeight="1">
      <c r="B136" s="137"/>
      <c r="C136" s="138" t="s">
        <v>188</v>
      </c>
      <c r="D136" s="138" t="s">
        <v>132</v>
      </c>
      <c r="E136" s="139" t="s">
        <v>277</v>
      </c>
      <c r="F136" s="212" t="s">
        <v>278</v>
      </c>
      <c r="G136" s="212"/>
      <c r="H136" s="212"/>
      <c r="I136" s="212"/>
      <c r="J136" s="140" t="s">
        <v>173</v>
      </c>
      <c r="K136" s="141">
        <v>52.1</v>
      </c>
      <c r="L136" s="213">
        <v>0</v>
      </c>
      <c r="M136" s="213"/>
      <c r="N136" s="213">
        <f>ROUND(L136*K136,2)</f>
        <v>0</v>
      </c>
      <c r="O136" s="213"/>
      <c r="P136" s="213"/>
      <c r="Q136" s="213"/>
      <c r="R136" s="142"/>
      <c r="T136" s="143" t="s">
        <v>5</v>
      </c>
      <c r="U136" s="40" t="s">
        <v>41</v>
      </c>
      <c r="V136" s="144">
        <v>0.96933000000000002</v>
      </c>
      <c r="W136" s="144">
        <f>V136*K136</f>
        <v>50.502093000000002</v>
      </c>
      <c r="X136" s="144">
        <v>6.4799999999999996E-3</v>
      </c>
      <c r="Y136" s="144">
        <f>X136*K136</f>
        <v>0.33760799999999996</v>
      </c>
      <c r="Z136" s="144">
        <v>0</v>
      </c>
      <c r="AA136" s="145">
        <f>Z136*K136</f>
        <v>0</v>
      </c>
      <c r="AR136" s="17" t="s">
        <v>140</v>
      </c>
      <c r="AT136" s="17" t="s">
        <v>132</v>
      </c>
      <c r="AU136" s="17" t="s">
        <v>83</v>
      </c>
      <c r="AY136" s="17" t="s">
        <v>131</v>
      </c>
      <c r="BE136" s="146">
        <f>IF(U136="základná",N136,0)</f>
        <v>0</v>
      </c>
      <c r="BF136" s="146">
        <f>IF(U136="znížená",N136,0)</f>
        <v>0</v>
      </c>
      <c r="BG136" s="146">
        <f>IF(U136="zákl. prenesená",N136,0)</f>
        <v>0</v>
      </c>
      <c r="BH136" s="146">
        <f>IF(U136="zníž. prenesená",N136,0)</f>
        <v>0</v>
      </c>
      <c r="BI136" s="146">
        <f>IF(U136="nulová",N136,0)</f>
        <v>0</v>
      </c>
      <c r="BJ136" s="17" t="s">
        <v>83</v>
      </c>
      <c r="BK136" s="146">
        <f>ROUND(L136*K136,2)</f>
        <v>0</v>
      </c>
      <c r="BL136" s="17" t="s">
        <v>140</v>
      </c>
      <c r="BM136" s="17" t="s">
        <v>279</v>
      </c>
    </row>
    <row r="137" spans="2:65" s="1" customFormat="1" ht="31.5" customHeight="1">
      <c r="B137" s="137"/>
      <c r="C137" s="138" t="s">
        <v>192</v>
      </c>
      <c r="D137" s="138" t="s">
        <v>132</v>
      </c>
      <c r="E137" s="139" t="s">
        <v>196</v>
      </c>
      <c r="F137" s="212" t="s">
        <v>197</v>
      </c>
      <c r="G137" s="212"/>
      <c r="H137" s="212"/>
      <c r="I137" s="212"/>
      <c r="J137" s="140" t="s">
        <v>144</v>
      </c>
      <c r="K137" s="141">
        <v>19.259</v>
      </c>
      <c r="L137" s="213">
        <v>0</v>
      </c>
      <c r="M137" s="213"/>
      <c r="N137" s="213">
        <f>ROUND(L137*K137,2)</f>
        <v>0</v>
      </c>
      <c r="O137" s="213"/>
      <c r="P137" s="213"/>
      <c r="Q137" s="213"/>
      <c r="R137" s="142"/>
      <c r="T137" s="143" t="s">
        <v>5</v>
      </c>
      <c r="U137" s="40" t="s">
        <v>41</v>
      </c>
      <c r="V137" s="144">
        <v>0</v>
      </c>
      <c r="W137" s="144">
        <f>V137*K137</f>
        <v>0</v>
      </c>
      <c r="X137" s="144">
        <v>0</v>
      </c>
      <c r="Y137" s="144">
        <f>X137*K137</f>
        <v>0</v>
      </c>
      <c r="Z137" s="144">
        <v>0</v>
      </c>
      <c r="AA137" s="145">
        <f>Z137*K137</f>
        <v>0</v>
      </c>
      <c r="AR137" s="17" t="s">
        <v>140</v>
      </c>
      <c r="AT137" s="17" t="s">
        <v>132</v>
      </c>
      <c r="AU137" s="17" t="s">
        <v>83</v>
      </c>
      <c r="AY137" s="17" t="s">
        <v>131</v>
      </c>
      <c r="BE137" s="146">
        <f>IF(U137="základná",N137,0)</f>
        <v>0</v>
      </c>
      <c r="BF137" s="146">
        <f>IF(U137="znížená",N137,0)</f>
        <v>0</v>
      </c>
      <c r="BG137" s="146">
        <f>IF(U137="zákl. prenesená",N137,0)</f>
        <v>0</v>
      </c>
      <c r="BH137" s="146">
        <f>IF(U137="zníž. prenesená",N137,0)</f>
        <v>0</v>
      </c>
      <c r="BI137" s="146">
        <f>IF(U137="nulová",N137,0)</f>
        <v>0</v>
      </c>
      <c r="BJ137" s="17" t="s">
        <v>83</v>
      </c>
      <c r="BK137" s="146">
        <f>ROUND(L137*K137,2)</f>
        <v>0</v>
      </c>
      <c r="BL137" s="17" t="s">
        <v>140</v>
      </c>
      <c r="BM137" s="17" t="s">
        <v>280</v>
      </c>
    </row>
    <row r="138" spans="2:65" s="9" customFormat="1" ht="29.85" customHeight="1">
      <c r="B138" s="126"/>
      <c r="C138" s="127"/>
      <c r="D138" s="136" t="s">
        <v>115</v>
      </c>
      <c r="E138" s="136"/>
      <c r="F138" s="136"/>
      <c r="G138" s="136"/>
      <c r="H138" s="136"/>
      <c r="I138" s="136"/>
      <c r="J138" s="136"/>
      <c r="K138" s="136"/>
      <c r="L138" s="136">
        <v>0</v>
      </c>
      <c r="M138" s="136"/>
      <c r="N138" s="224">
        <f>BK138</f>
        <v>0</v>
      </c>
      <c r="O138" s="225"/>
      <c r="P138" s="225"/>
      <c r="Q138" s="225"/>
      <c r="R138" s="129"/>
      <c r="T138" s="130"/>
      <c r="U138" s="127"/>
      <c r="V138" s="127"/>
      <c r="W138" s="131">
        <f>SUM(W139:W143)</f>
        <v>800.17232966999995</v>
      </c>
      <c r="X138" s="127"/>
      <c r="Y138" s="131">
        <f>SUM(Y139:Y143)</f>
        <v>10.303135019999999</v>
      </c>
      <c r="Z138" s="127"/>
      <c r="AA138" s="132">
        <f>SUM(AA139:AA143)</f>
        <v>14.372948999999998</v>
      </c>
      <c r="AR138" s="133" t="s">
        <v>83</v>
      </c>
      <c r="AT138" s="134" t="s">
        <v>73</v>
      </c>
      <c r="AU138" s="134" t="s">
        <v>80</v>
      </c>
      <c r="AY138" s="133" t="s">
        <v>131</v>
      </c>
      <c r="BK138" s="135">
        <f>SUM(BK139:BK143)</f>
        <v>0</v>
      </c>
    </row>
    <row r="139" spans="2:65" s="1" customFormat="1" ht="31.5" customHeight="1">
      <c r="B139" s="137"/>
      <c r="C139" s="138" t="s">
        <v>140</v>
      </c>
      <c r="D139" s="138" t="s">
        <v>132</v>
      </c>
      <c r="E139" s="139" t="s">
        <v>281</v>
      </c>
      <c r="F139" s="212" t="s">
        <v>282</v>
      </c>
      <c r="G139" s="212"/>
      <c r="H139" s="212"/>
      <c r="I139" s="212"/>
      <c r="J139" s="140" t="s">
        <v>135</v>
      </c>
      <c r="K139" s="141">
        <v>756.471</v>
      </c>
      <c r="L139" s="213">
        <v>0</v>
      </c>
      <c r="M139" s="213"/>
      <c r="N139" s="213">
        <f>ROUND(L139*K139,2)</f>
        <v>0</v>
      </c>
      <c r="O139" s="213"/>
      <c r="P139" s="213"/>
      <c r="Q139" s="213"/>
      <c r="R139" s="142"/>
      <c r="T139" s="143" t="s">
        <v>5</v>
      </c>
      <c r="U139" s="40" t="s">
        <v>41</v>
      </c>
      <c r="V139" s="144">
        <v>0.16900000000000001</v>
      </c>
      <c r="W139" s="144">
        <f>V139*K139</f>
        <v>127.84359900000001</v>
      </c>
      <c r="X139" s="144">
        <v>0</v>
      </c>
      <c r="Y139" s="144">
        <f>X139*K139</f>
        <v>0</v>
      </c>
      <c r="Z139" s="144">
        <v>8.9999999999999993E-3</v>
      </c>
      <c r="AA139" s="145">
        <f>Z139*K139</f>
        <v>6.8082389999999995</v>
      </c>
      <c r="AR139" s="17" t="s">
        <v>140</v>
      </c>
      <c r="AT139" s="17" t="s">
        <v>132</v>
      </c>
      <c r="AU139" s="17" t="s">
        <v>83</v>
      </c>
      <c r="AY139" s="17" t="s">
        <v>131</v>
      </c>
      <c r="BE139" s="146">
        <f>IF(U139="základná",N139,0)</f>
        <v>0</v>
      </c>
      <c r="BF139" s="146">
        <f>IF(U139="znížená",N139,0)</f>
        <v>0</v>
      </c>
      <c r="BG139" s="146">
        <f>IF(U139="zákl. prenesená",N139,0)</f>
        <v>0</v>
      </c>
      <c r="BH139" s="146">
        <f>IF(U139="zníž. prenesená",N139,0)</f>
        <v>0</v>
      </c>
      <c r="BI139" s="146">
        <f>IF(U139="nulová",N139,0)</f>
        <v>0</v>
      </c>
      <c r="BJ139" s="17" t="s">
        <v>83</v>
      </c>
      <c r="BK139" s="146">
        <f>ROUND(L139*K139,2)</f>
        <v>0</v>
      </c>
      <c r="BL139" s="17" t="s">
        <v>140</v>
      </c>
      <c r="BM139" s="17" t="s">
        <v>283</v>
      </c>
    </row>
    <row r="140" spans="2:65" s="1" customFormat="1" ht="31.5" customHeight="1">
      <c r="B140" s="137"/>
      <c r="C140" s="138" t="s">
        <v>199</v>
      </c>
      <c r="D140" s="138" t="s">
        <v>132</v>
      </c>
      <c r="E140" s="139" t="s">
        <v>284</v>
      </c>
      <c r="F140" s="212" t="s">
        <v>285</v>
      </c>
      <c r="G140" s="212"/>
      <c r="H140" s="212"/>
      <c r="I140" s="212"/>
      <c r="J140" s="140" t="s">
        <v>135</v>
      </c>
      <c r="K140" s="141">
        <v>756.471</v>
      </c>
      <c r="L140" s="213">
        <v>0</v>
      </c>
      <c r="M140" s="213"/>
      <c r="N140" s="213">
        <f>ROUND(L140*K140,2)</f>
        <v>0</v>
      </c>
      <c r="O140" s="213"/>
      <c r="P140" s="213"/>
      <c r="Q140" s="213"/>
      <c r="R140" s="142"/>
      <c r="T140" s="143" t="s">
        <v>5</v>
      </c>
      <c r="U140" s="40" t="s">
        <v>41</v>
      </c>
      <c r="V140" s="144">
        <v>8.7999999999999995E-2</v>
      </c>
      <c r="W140" s="144">
        <f>V140*K140</f>
        <v>66.569447999999994</v>
      </c>
      <c r="X140" s="144">
        <v>0</v>
      </c>
      <c r="Y140" s="144">
        <f>X140*K140</f>
        <v>0</v>
      </c>
      <c r="Z140" s="144">
        <v>0.01</v>
      </c>
      <c r="AA140" s="145">
        <f>Z140*K140</f>
        <v>7.5647099999999998</v>
      </c>
      <c r="AR140" s="17" t="s">
        <v>140</v>
      </c>
      <c r="AT140" s="17" t="s">
        <v>132</v>
      </c>
      <c r="AU140" s="17" t="s">
        <v>83</v>
      </c>
      <c r="AY140" s="17" t="s">
        <v>131</v>
      </c>
      <c r="BE140" s="146">
        <f>IF(U140="základná",N140,0)</f>
        <v>0</v>
      </c>
      <c r="BF140" s="146">
        <f>IF(U140="znížená",N140,0)</f>
        <v>0</v>
      </c>
      <c r="BG140" s="146">
        <f>IF(U140="zákl. prenesená",N140,0)</f>
        <v>0</v>
      </c>
      <c r="BH140" s="146">
        <f>IF(U140="zníž. prenesená",N140,0)</f>
        <v>0</v>
      </c>
      <c r="BI140" s="146">
        <f>IF(U140="nulová",N140,0)</f>
        <v>0</v>
      </c>
      <c r="BJ140" s="17" t="s">
        <v>83</v>
      </c>
      <c r="BK140" s="146">
        <f>ROUND(L140*K140,2)</f>
        <v>0</v>
      </c>
      <c r="BL140" s="17" t="s">
        <v>140</v>
      </c>
      <c r="BM140" s="17" t="s">
        <v>286</v>
      </c>
    </row>
    <row r="141" spans="2:65" s="1" customFormat="1" ht="44.25" customHeight="1">
      <c r="B141" s="137"/>
      <c r="C141" s="138" t="s">
        <v>203</v>
      </c>
      <c r="D141" s="138" t="s">
        <v>132</v>
      </c>
      <c r="E141" s="139" t="s">
        <v>287</v>
      </c>
      <c r="F141" s="212" t="s">
        <v>288</v>
      </c>
      <c r="G141" s="212"/>
      <c r="H141" s="212"/>
      <c r="I141" s="212"/>
      <c r="J141" s="140" t="s">
        <v>135</v>
      </c>
      <c r="K141" s="141">
        <v>756.471</v>
      </c>
      <c r="L141" s="213">
        <v>0</v>
      </c>
      <c r="M141" s="213"/>
      <c r="N141" s="213">
        <f>ROUND(L141*K141,2)</f>
        <v>0</v>
      </c>
      <c r="O141" s="213"/>
      <c r="P141" s="213"/>
      <c r="Q141" s="213"/>
      <c r="R141" s="142"/>
      <c r="T141" s="143" t="s">
        <v>5</v>
      </c>
      <c r="U141" s="40" t="s">
        <v>41</v>
      </c>
      <c r="V141" s="144">
        <v>0.80076999999999998</v>
      </c>
      <c r="W141" s="144">
        <f>V141*K141</f>
        <v>605.75928266999995</v>
      </c>
      <c r="X141" s="144">
        <v>2.5000000000000001E-4</v>
      </c>
      <c r="Y141" s="144">
        <f>X141*K141</f>
        <v>0.18911775</v>
      </c>
      <c r="Z141" s="144">
        <v>0</v>
      </c>
      <c r="AA141" s="145">
        <f>Z141*K141</f>
        <v>0</v>
      </c>
      <c r="AR141" s="17" t="s">
        <v>140</v>
      </c>
      <c r="AT141" s="17" t="s">
        <v>132</v>
      </c>
      <c r="AU141" s="17" t="s">
        <v>83</v>
      </c>
      <c r="AY141" s="17" t="s">
        <v>131</v>
      </c>
      <c r="BE141" s="146">
        <f>IF(U141="základná",N141,0)</f>
        <v>0</v>
      </c>
      <c r="BF141" s="146">
        <f>IF(U141="znížená",N141,0)</f>
        <v>0</v>
      </c>
      <c r="BG141" s="146">
        <f>IF(U141="zákl. prenesená",N141,0)</f>
        <v>0</v>
      </c>
      <c r="BH141" s="146">
        <f>IF(U141="zníž. prenesená",N141,0)</f>
        <v>0</v>
      </c>
      <c r="BI141" s="146">
        <f>IF(U141="nulová",N141,0)</f>
        <v>0</v>
      </c>
      <c r="BJ141" s="17" t="s">
        <v>83</v>
      </c>
      <c r="BK141" s="146">
        <f>ROUND(L141*K141,2)</f>
        <v>0</v>
      </c>
      <c r="BL141" s="17" t="s">
        <v>140</v>
      </c>
      <c r="BM141" s="17" t="s">
        <v>289</v>
      </c>
    </row>
    <row r="142" spans="2:65" s="1" customFormat="1" ht="57" customHeight="1">
      <c r="B142" s="137"/>
      <c r="C142" s="147" t="s">
        <v>207</v>
      </c>
      <c r="D142" s="147" t="s">
        <v>149</v>
      </c>
      <c r="E142" s="148" t="s">
        <v>290</v>
      </c>
      <c r="F142" s="214" t="s">
        <v>291</v>
      </c>
      <c r="G142" s="214"/>
      <c r="H142" s="214"/>
      <c r="I142" s="214"/>
      <c r="J142" s="149" t="s">
        <v>135</v>
      </c>
      <c r="K142" s="150">
        <v>756.471</v>
      </c>
      <c r="L142" s="215">
        <v>0</v>
      </c>
      <c r="M142" s="215"/>
      <c r="N142" s="215">
        <f>ROUND(L142*K142,2)</f>
        <v>0</v>
      </c>
      <c r="O142" s="213"/>
      <c r="P142" s="213"/>
      <c r="Q142" s="213"/>
      <c r="R142" s="142"/>
      <c r="T142" s="143" t="s">
        <v>5</v>
      </c>
      <c r="U142" s="40" t="s">
        <v>41</v>
      </c>
      <c r="V142" s="144">
        <v>0</v>
      </c>
      <c r="W142" s="144">
        <f>V142*K142</f>
        <v>0</v>
      </c>
      <c r="X142" s="144">
        <v>1.337E-2</v>
      </c>
      <c r="Y142" s="144">
        <f>X142*K142</f>
        <v>10.11401727</v>
      </c>
      <c r="Z142" s="144">
        <v>0</v>
      </c>
      <c r="AA142" s="145">
        <f>Z142*K142</f>
        <v>0</v>
      </c>
      <c r="AR142" s="17" t="s">
        <v>152</v>
      </c>
      <c r="AT142" s="17" t="s">
        <v>149</v>
      </c>
      <c r="AU142" s="17" t="s">
        <v>83</v>
      </c>
      <c r="AY142" s="17" t="s">
        <v>131</v>
      </c>
      <c r="BE142" s="146">
        <f>IF(U142="základná",N142,0)</f>
        <v>0</v>
      </c>
      <c r="BF142" s="146">
        <f>IF(U142="znížená",N142,0)</f>
        <v>0</v>
      </c>
      <c r="BG142" s="146">
        <f>IF(U142="zákl. prenesená",N142,0)</f>
        <v>0</v>
      </c>
      <c r="BH142" s="146">
        <f>IF(U142="zníž. prenesená",N142,0)</f>
        <v>0</v>
      </c>
      <c r="BI142" s="146">
        <f>IF(U142="nulová",N142,0)</f>
        <v>0</v>
      </c>
      <c r="BJ142" s="17" t="s">
        <v>83</v>
      </c>
      <c r="BK142" s="146">
        <f>ROUND(L142*K142,2)</f>
        <v>0</v>
      </c>
      <c r="BL142" s="17" t="s">
        <v>140</v>
      </c>
      <c r="BM142" s="17" t="s">
        <v>292</v>
      </c>
    </row>
    <row r="143" spans="2:65" s="1" customFormat="1" ht="31.5" customHeight="1">
      <c r="B143" s="137"/>
      <c r="C143" s="138" t="s">
        <v>10</v>
      </c>
      <c r="D143" s="138" t="s">
        <v>132</v>
      </c>
      <c r="E143" s="139" t="s">
        <v>232</v>
      </c>
      <c r="F143" s="212" t="s">
        <v>233</v>
      </c>
      <c r="G143" s="212"/>
      <c r="H143" s="212"/>
      <c r="I143" s="212"/>
      <c r="J143" s="140" t="s">
        <v>144</v>
      </c>
      <c r="K143" s="141">
        <v>315.44799999999998</v>
      </c>
      <c r="L143" s="213">
        <v>0</v>
      </c>
      <c r="M143" s="213"/>
      <c r="N143" s="213">
        <f>ROUND(L143*K143,2)</f>
        <v>0</v>
      </c>
      <c r="O143" s="213"/>
      <c r="P143" s="213"/>
      <c r="Q143" s="213"/>
      <c r="R143" s="142"/>
      <c r="T143" s="143" t="s">
        <v>5</v>
      </c>
      <c r="U143" s="151" t="s">
        <v>41</v>
      </c>
      <c r="V143" s="152">
        <v>0</v>
      </c>
      <c r="W143" s="152">
        <f>V143*K143</f>
        <v>0</v>
      </c>
      <c r="X143" s="152">
        <v>0</v>
      </c>
      <c r="Y143" s="152">
        <f>X143*K143</f>
        <v>0</v>
      </c>
      <c r="Z143" s="152">
        <v>0</v>
      </c>
      <c r="AA143" s="153">
        <f>Z143*K143</f>
        <v>0</v>
      </c>
      <c r="AR143" s="17" t="s">
        <v>140</v>
      </c>
      <c r="AT143" s="17" t="s">
        <v>132</v>
      </c>
      <c r="AU143" s="17" t="s">
        <v>83</v>
      </c>
      <c r="AY143" s="17" t="s">
        <v>131</v>
      </c>
      <c r="BE143" s="146">
        <f>IF(U143="základná",N143,0)</f>
        <v>0</v>
      </c>
      <c r="BF143" s="146">
        <f>IF(U143="znížená",N143,0)</f>
        <v>0</v>
      </c>
      <c r="BG143" s="146">
        <f>IF(U143="zákl. prenesená",N143,0)</f>
        <v>0</v>
      </c>
      <c r="BH143" s="146">
        <f>IF(U143="zníž. prenesená",N143,0)</f>
        <v>0</v>
      </c>
      <c r="BI143" s="146">
        <f>IF(U143="nulová",N143,0)</f>
        <v>0</v>
      </c>
      <c r="BJ143" s="17" t="s">
        <v>83</v>
      </c>
      <c r="BK143" s="146">
        <f>ROUND(L143*K143,2)</f>
        <v>0</v>
      </c>
      <c r="BL143" s="17" t="s">
        <v>140</v>
      </c>
      <c r="BM143" s="17" t="s">
        <v>293</v>
      </c>
    </row>
    <row r="144" spans="2:65" s="1" customFormat="1" ht="6.95" customHeight="1">
      <c r="B144" s="55"/>
      <c r="C144" s="56"/>
      <c r="D144" s="56"/>
      <c r="E144" s="56"/>
      <c r="F144" s="56"/>
      <c r="G144" s="56"/>
      <c r="H144" s="56"/>
      <c r="I144" s="56"/>
      <c r="J144" s="56"/>
      <c r="K144" s="56"/>
      <c r="L144" s="56">
        <v>0</v>
      </c>
      <c r="M144" s="56"/>
      <c r="N144" s="56"/>
      <c r="O144" s="56"/>
      <c r="P144" s="56"/>
      <c r="Q144" s="56"/>
      <c r="R144" s="57"/>
    </row>
  </sheetData>
  <mergeCells count="125">
    <mergeCell ref="H1:K1"/>
    <mergeCell ref="S2:AC2"/>
    <mergeCell ref="F142:I142"/>
    <mergeCell ref="L142:M142"/>
    <mergeCell ref="N142:Q142"/>
    <mergeCell ref="F143:I143"/>
    <mergeCell ref="L143:M143"/>
    <mergeCell ref="N143:Q143"/>
    <mergeCell ref="N116:Q116"/>
    <mergeCell ref="N117:Q117"/>
    <mergeCell ref="N118:Q118"/>
    <mergeCell ref="N124:Q124"/>
    <mergeCell ref="N131:Q131"/>
    <mergeCell ref="N133:Q133"/>
    <mergeCell ref="N134:Q134"/>
    <mergeCell ref="N138:Q138"/>
    <mergeCell ref="F139:I139"/>
    <mergeCell ref="L139:M139"/>
    <mergeCell ref="N139:Q139"/>
    <mergeCell ref="F140:I140"/>
    <mergeCell ref="L140:M140"/>
    <mergeCell ref="N140:Q140"/>
    <mergeCell ref="F141:I141"/>
    <mergeCell ref="L141:M141"/>
    <mergeCell ref="N141:Q141"/>
    <mergeCell ref="F135:I135"/>
    <mergeCell ref="L135:M135"/>
    <mergeCell ref="N135:Q135"/>
    <mergeCell ref="F136:I136"/>
    <mergeCell ref="L136:M136"/>
    <mergeCell ref="N136:Q136"/>
    <mergeCell ref="F137:I137"/>
    <mergeCell ref="L137:M137"/>
    <mergeCell ref="N137:Q137"/>
    <mergeCell ref="F129:I129"/>
    <mergeCell ref="L129:M129"/>
    <mergeCell ref="N129:Q129"/>
    <mergeCell ref="F130:I130"/>
    <mergeCell ref="L130:M130"/>
    <mergeCell ref="N130:Q130"/>
    <mergeCell ref="F132:I132"/>
    <mergeCell ref="L132:M132"/>
    <mergeCell ref="N132:Q132"/>
    <mergeCell ref="F126:I126"/>
    <mergeCell ref="L126:M126"/>
    <mergeCell ref="N126:Q126"/>
    <mergeCell ref="F127:I127"/>
    <mergeCell ref="L127:M127"/>
    <mergeCell ref="N127:Q127"/>
    <mergeCell ref="F128:I128"/>
    <mergeCell ref="L128:M128"/>
    <mergeCell ref="N128:Q128"/>
    <mergeCell ref="F122:I122"/>
    <mergeCell ref="L122:M122"/>
    <mergeCell ref="N122:Q122"/>
    <mergeCell ref="F123:I123"/>
    <mergeCell ref="L123:M123"/>
    <mergeCell ref="N123:Q123"/>
    <mergeCell ref="F125:I125"/>
    <mergeCell ref="L125:M125"/>
    <mergeCell ref="N125:Q125"/>
    <mergeCell ref="F119:I119"/>
    <mergeCell ref="L119:M119"/>
    <mergeCell ref="N119:Q119"/>
    <mergeCell ref="F120:I120"/>
    <mergeCell ref="L120:M120"/>
    <mergeCell ref="N120:Q120"/>
    <mergeCell ref="F121:I121"/>
    <mergeCell ref="L121:M121"/>
    <mergeCell ref="N121:Q121"/>
    <mergeCell ref="C105:Q105"/>
    <mergeCell ref="F107:P107"/>
    <mergeCell ref="F108:P108"/>
    <mergeCell ref="M110:P110"/>
    <mergeCell ref="M112:Q112"/>
    <mergeCell ref="M113:Q113"/>
    <mergeCell ref="F115:I115"/>
    <mergeCell ref="L115:M115"/>
    <mergeCell ref="N115:Q115"/>
    <mergeCell ref="N89:Q89"/>
    <mergeCell ref="N90:Q90"/>
    <mergeCell ref="N91:Q91"/>
    <mergeCell ref="N92:Q92"/>
    <mergeCell ref="N93:Q93"/>
    <mergeCell ref="N94:Q94"/>
    <mergeCell ref="N95:Q95"/>
    <mergeCell ref="N97:Q97"/>
    <mergeCell ref="L99:Q99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C2:Q2"/>
    <mergeCell ref="C4:Q4"/>
    <mergeCell ref="F6:P6"/>
    <mergeCell ref="F7:P7"/>
    <mergeCell ref="O9:P9"/>
    <mergeCell ref="O11:P11"/>
    <mergeCell ref="O12:P12"/>
    <mergeCell ref="O14:P14"/>
    <mergeCell ref="O15:P15"/>
  </mergeCells>
  <hyperlinks>
    <hyperlink ref="F1:G1" location="C2" display="1) Krycí list rozpočtu"/>
    <hyperlink ref="H1:K1" location="C86" display="2) Rekapitulácia rozpočtu"/>
    <hyperlink ref="L1" location="C115" display="3) Rozpočet"/>
    <hyperlink ref="S1:T1" location="'Rekapitulácia stavby'!C2" display="Rekapitulácia stavby"/>
  </hyperlinks>
  <pageMargins left="0.58333330000000005" right="0.58333330000000005" top="0.5" bottom="0.46666669999999999" header="0" footer="0"/>
  <pageSetup paperSize="9" scale="95" fitToHeight="100" orientation="portrait" blackAndWhite="1" r:id="rId1"/>
  <headerFooter>
    <oddFooter>&amp;CStrana &amp;P z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133"/>
  <sheetViews>
    <sheetView showGridLines="0" workbookViewId="0">
      <pane ySplit="1" topLeftCell="A124" activePane="bottomLeft" state="frozen"/>
      <selection pane="bottomLeft" activeCell="F79" sqref="F79:P79"/>
    </sheetView>
  </sheetViews>
  <sheetFormatPr defaultRowHeight="13.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7" width="11.1640625" customWidth="1"/>
    <col min="8" max="8" width="12.5" customWidth="1"/>
    <col min="9" max="9" width="7" customWidth="1"/>
    <col min="10" max="10" width="5.1640625" customWidth="1"/>
    <col min="11" max="11" width="11.5" customWidth="1"/>
    <col min="12" max="12" width="12" customWidth="1"/>
    <col min="13" max="14" width="6" customWidth="1"/>
    <col min="15" max="15" width="2" customWidth="1"/>
    <col min="16" max="16" width="12.5" customWidth="1"/>
    <col min="17" max="17" width="4.1640625" customWidth="1"/>
    <col min="18" max="18" width="1.6640625" customWidth="1"/>
    <col min="19" max="19" width="8.1640625" customWidth="1"/>
    <col min="20" max="20" width="29.6640625" hidden="1" customWidth="1"/>
    <col min="21" max="21" width="16.33203125" hidden="1" customWidth="1"/>
    <col min="22" max="22" width="12.33203125" hidden="1" customWidth="1"/>
    <col min="23" max="23" width="16.33203125" hidden="1" customWidth="1"/>
    <col min="24" max="24" width="12.1640625" hidden="1" customWidth="1"/>
    <col min="25" max="25" width="15" hidden="1" customWidth="1"/>
    <col min="26" max="26" width="11" hidden="1" customWidth="1"/>
    <col min="27" max="27" width="15" hidden="1" customWidth="1"/>
    <col min="28" max="28" width="16.33203125" hidden="1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66" ht="21.75" customHeight="1">
      <c r="A1" s="101"/>
      <c r="B1" s="11"/>
      <c r="C1" s="11"/>
      <c r="D1" s="12" t="s">
        <v>1</v>
      </c>
      <c r="E1" s="11"/>
      <c r="F1" s="13" t="s">
        <v>96</v>
      </c>
      <c r="G1" s="13"/>
      <c r="H1" s="216" t="s">
        <v>97</v>
      </c>
      <c r="I1" s="216"/>
      <c r="J1" s="216"/>
      <c r="K1" s="216"/>
      <c r="L1" s="13" t="s">
        <v>98</v>
      </c>
      <c r="M1" s="11"/>
      <c r="N1" s="11"/>
      <c r="O1" s="12" t="s">
        <v>99</v>
      </c>
      <c r="P1" s="11"/>
      <c r="Q1" s="11"/>
      <c r="R1" s="11"/>
      <c r="S1" s="13" t="s">
        <v>100</v>
      </c>
      <c r="T1" s="13"/>
      <c r="U1" s="101"/>
      <c r="V1" s="101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</row>
    <row r="2" spans="1:66" ht="36.950000000000003" customHeight="1">
      <c r="C2" s="159" t="s">
        <v>7</v>
      </c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60"/>
      <c r="S2" s="182" t="s">
        <v>8</v>
      </c>
      <c r="T2" s="183"/>
      <c r="U2" s="183"/>
      <c r="V2" s="183"/>
      <c r="W2" s="183"/>
      <c r="X2" s="183"/>
      <c r="Y2" s="183"/>
      <c r="Z2" s="183"/>
      <c r="AA2" s="183"/>
      <c r="AB2" s="183"/>
      <c r="AC2" s="183"/>
      <c r="AT2" s="17" t="s">
        <v>88</v>
      </c>
    </row>
    <row r="3" spans="1:66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20"/>
      <c r="AT3" s="17" t="s">
        <v>74</v>
      </c>
    </row>
    <row r="4" spans="1:66" ht="36.950000000000003" customHeight="1">
      <c r="B4" s="21"/>
      <c r="C4" s="161" t="s">
        <v>417</v>
      </c>
      <c r="D4" s="162"/>
      <c r="E4" s="162"/>
      <c r="F4" s="162"/>
      <c r="G4" s="162"/>
      <c r="H4" s="162"/>
      <c r="I4" s="162"/>
      <c r="J4" s="162"/>
      <c r="K4" s="162"/>
      <c r="L4" s="162"/>
      <c r="M4" s="162"/>
      <c r="N4" s="162"/>
      <c r="O4" s="162"/>
      <c r="P4" s="162"/>
      <c r="Q4" s="162"/>
      <c r="R4" s="22"/>
      <c r="T4" s="23" t="s">
        <v>12</v>
      </c>
      <c r="AT4" s="17" t="s">
        <v>6</v>
      </c>
    </row>
    <row r="5" spans="1:66" ht="6.95" customHeight="1">
      <c r="B5" s="21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2"/>
    </row>
    <row r="6" spans="1:66" ht="25.35" customHeight="1">
      <c r="B6" s="21"/>
      <c r="C6" s="24"/>
      <c r="D6" s="28" t="s">
        <v>16</v>
      </c>
      <c r="E6" s="24"/>
      <c r="F6" s="193" t="str">
        <f>'Rekapitulácia stavby'!K6</f>
        <v>Zníženie energetickej náročnosti výrobnej haly</v>
      </c>
      <c r="G6" s="194"/>
      <c r="H6" s="194"/>
      <c r="I6" s="194"/>
      <c r="J6" s="194"/>
      <c r="K6" s="194"/>
      <c r="L6" s="194"/>
      <c r="M6" s="194"/>
      <c r="N6" s="194"/>
      <c r="O6" s="194"/>
      <c r="P6" s="194"/>
      <c r="Q6" s="24"/>
      <c r="R6" s="22"/>
    </row>
    <row r="7" spans="1:66" s="1" customFormat="1" ht="32.85" customHeight="1">
      <c r="B7" s="31"/>
      <c r="C7" s="32"/>
      <c r="D7" s="27" t="s">
        <v>101</v>
      </c>
      <c r="E7" s="32"/>
      <c r="F7" s="165" t="s">
        <v>294</v>
      </c>
      <c r="G7" s="195"/>
      <c r="H7" s="195"/>
      <c r="I7" s="195"/>
      <c r="J7" s="195"/>
      <c r="K7" s="195"/>
      <c r="L7" s="195"/>
      <c r="M7" s="195"/>
      <c r="N7" s="195"/>
      <c r="O7" s="195"/>
      <c r="P7" s="195"/>
      <c r="Q7" s="32"/>
      <c r="R7" s="33"/>
    </row>
    <row r="8" spans="1:66" s="1" customFormat="1" ht="14.45" customHeight="1">
      <c r="B8" s="31"/>
      <c r="C8" s="32"/>
      <c r="D8" s="28" t="s">
        <v>18</v>
      </c>
      <c r="E8" s="32"/>
      <c r="F8" s="26" t="s">
        <v>5</v>
      </c>
      <c r="G8" s="32"/>
      <c r="H8" s="32"/>
      <c r="I8" s="32"/>
      <c r="J8" s="32"/>
      <c r="K8" s="32"/>
      <c r="L8" s="32"/>
      <c r="M8" s="28" t="s">
        <v>19</v>
      </c>
      <c r="N8" s="32"/>
      <c r="O8" s="26" t="s">
        <v>5</v>
      </c>
      <c r="P8" s="32"/>
      <c r="Q8" s="32"/>
      <c r="R8" s="33"/>
    </row>
    <row r="9" spans="1:66" s="1" customFormat="1" ht="14.45" customHeight="1">
      <c r="B9" s="31"/>
      <c r="C9" s="32"/>
      <c r="D9" s="28" t="s">
        <v>20</v>
      </c>
      <c r="E9" s="32"/>
      <c r="F9" s="26" t="s">
        <v>21</v>
      </c>
      <c r="G9" s="32"/>
      <c r="H9" s="32"/>
      <c r="I9" s="32"/>
      <c r="J9" s="32"/>
      <c r="K9" s="32"/>
      <c r="L9" s="32"/>
      <c r="M9" s="28" t="s">
        <v>22</v>
      </c>
      <c r="N9" s="32"/>
      <c r="O9" s="196">
        <f>'Rekapitulácia stavby'!AN8</f>
        <v>43755</v>
      </c>
      <c r="P9" s="196"/>
      <c r="Q9" s="32"/>
      <c r="R9" s="33"/>
    </row>
    <row r="10" spans="1:66" s="1" customFormat="1" ht="10.9" customHeight="1">
      <c r="B10" s="31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3"/>
    </row>
    <row r="11" spans="1:66" s="1" customFormat="1" ht="14.45" customHeight="1">
      <c r="B11" s="31"/>
      <c r="C11" s="32"/>
      <c r="D11" s="28" t="s">
        <v>23</v>
      </c>
      <c r="E11" s="32"/>
      <c r="F11" s="32"/>
      <c r="G11" s="32"/>
      <c r="H11" s="32"/>
      <c r="I11" s="32"/>
      <c r="J11" s="32"/>
      <c r="K11" s="32"/>
      <c r="L11" s="32"/>
      <c r="M11" s="28" t="s">
        <v>24</v>
      </c>
      <c r="N11" s="32"/>
      <c r="O11" s="163" t="s">
        <v>5</v>
      </c>
      <c r="P11" s="163"/>
      <c r="Q11" s="32"/>
      <c r="R11" s="33"/>
    </row>
    <row r="12" spans="1:66" s="1" customFormat="1" ht="18" customHeight="1">
      <c r="B12" s="31"/>
      <c r="C12" s="32"/>
      <c r="D12" s="32"/>
      <c r="E12" s="26" t="s">
        <v>25</v>
      </c>
      <c r="F12" s="32"/>
      <c r="G12" s="32"/>
      <c r="H12" s="32"/>
      <c r="I12" s="32"/>
      <c r="J12" s="32"/>
      <c r="K12" s="32"/>
      <c r="L12" s="32"/>
      <c r="M12" s="28" t="s">
        <v>26</v>
      </c>
      <c r="N12" s="32"/>
      <c r="O12" s="163" t="s">
        <v>5</v>
      </c>
      <c r="P12" s="163"/>
      <c r="Q12" s="32"/>
      <c r="R12" s="33"/>
    </row>
    <row r="13" spans="1:66" s="1" customFormat="1" ht="6.95" customHeight="1">
      <c r="B13" s="31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3"/>
    </row>
    <row r="14" spans="1:66" s="1" customFormat="1" ht="14.45" customHeight="1">
      <c r="B14" s="31"/>
      <c r="C14" s="32"/>
      <c r="D14" s="28" t="s">
        <v>27</v>
      </c>
      <c r="E14" s="32"/>
      <c r="F14" s="32"/>
      <c r="G14" s="32"/>
      <c r="H14" s="32"/>
      <c r="I14" s="32"/>
      <c r="J14" s="32"/>
      <c r="K14" s="32"/>
      <c r="L14" s="32"/>
      <c r="M14" s="28" t="s">
        <v>24</v>
      </c>
      <c r="N14" s="32"/>
      <c r="O14" s="163" t="str">
        <f>IF('Rekapitulácia stavby'!AN13="","",'Rekapitulácia stavby'!AN13)</f>
        <v/>
      </c>
      <c r="P14" s="163"/>
      <c r="Q14" s="32"/>
      <c r="R14" s="33"/>
    </row>
    <row r="15" spans="1:66" s="1" customFormat="1" ht="18" customHeight="1">
      <c r="B15" s="31"/>
      <c r="C15" s="32"/>
      <c r="D15" s="32"/>
      <c r="E15" s="26" t="str">
        <f>IF('Rekapitulácia stavby'!E14="","",'Rekapitulácia stavby'!E14)</f>
        <v xml:space="preserve"> </v>
      </c>
      <c r="F15" s="32"/>
      <c r="G15" s="32"/>
      <c r="H15" s="32"/>
      <c r="I15" s="32"/>
      <c r="J15" s="32"/>
      <c r="K15" s="32"/>
      <c r="L15" s="32"/>
      <c r="M15" s="28" t="s">
        <v>26</v>
      </c>
      <c r="N15" s="32"/>
      <c r="O15" s="163" t="str">
        <f>IF('Rekapitulácia stavby'!AN14="","",'Rekapitulácia stavby'!AN14)</f>
        <v/>
      </c>
      <c r="P15" s="163"/>
      <c r="Q15" s="32"/>
      <c r="R15" s="33"/>
    </row>
    <row r="16" spans="1:66" s="1" customFormat="1" ht="6.95" customHeight="1">
      <c r="B16" s="31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3"/>
    </row>
    <row r="17" spans="2:18" s="1" customFormat="1" ht="14.45" customHeight="1">
      <c r="B17" s="31"/>
      <c r="C17" s="32"/>
      <c r="D17" s="28" t="s">
        <v>29</v>
      </c>
      <c r="E17" s="32"/>
      <c r="F17" s="32"/>
      <c r="G17" s="32"/>
      <c r="H17" s="32"/>
      <c r="I17" s="32"/>
      <c r="J17" s="32"/>
      <c r="K17" s="32"/>
      <c r="L17" s="32"/>
      <c r="M17" s="28" t="s">
        <v>24</v>
      </c>
      <c r="N17" s="32"/>
      <c r="O17" s="163" t="s">
        <v>5</v>
      </c>
      <c r="P17" s="163"/>
      <c r="Q17" s="32"/>
      <c r="R17" s="33"/>
    </row>
    <row r="18" spans="2:18" s="1" customFormat="1" ht="18" customHeight="1">
      <c r="B18" s="31"/>
      <c r="C18" s="32"/>
      <c r="D18" s="32"/>
      <c r="E18" s="26" t="s">
        <v>30</v>
      </c>
      <c r="F18" s="32"/>
      <c r="G18" s="32"/>
      <c r="H18" s="32"/>
      <c r="I18" s="32"/>
      <c r="J18" s="32"/>
      <c r="K18" s="32"/>
      <c r="L18" s="32"/>
      <c r="M18" s="28" t="s">
        <v>26</v>
      </c>
      <c r="N18" s="32"/>
      <c r="O18" s="163" t="s">
        <v>5</v>
      </c>
      <c r="P18" s="163"/>
      <c r="Q18" s="32"/>
      <c r="R18" s="33"/>
    </row>
    <row r="19" spans="2:18" s="1" customFormat="1" ht="6.95" customHeight="1">
      <c r="B19" s="31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3"/>
    </row>
    <row r="20" spans="2:18" s="1" customFormat="1" ht="14.45" customHeight="1">
      <c r="B20" s="31"/>
      <c r="C20" s="32"/>
      <c r="D20" s="28" t="s">
        <v>32</v>
      </c>
      <c r="E20" s="32"/>
      <c r="F20" s="32"/>
      <c r="G20" s="32"/>
      <c r="H20" s="32"/>
      <c r="I20" s="32"/>
      <c r="J20" s="32"/>
      <c r="K20" s="32"/>
      <c r="L20" s="32"/>
      <c r="M20" s="28" t="s">
        <v>24</v>
      </c>
      <c r="N20" s="32"/>
      <c r="O20" s="163" t="s">
        <v>5</v>
      </c>
      <c r="P20" s="163"/>
      <c r="Q20" s="32"/>
      <c r="R20" s="33"/>
    </row>
    <row r="21" spans="2:18" s="1" customFormat="1" ht="18" customHeight="1">
      <c r="B21" s="31"/>
      <c r="C21" s="32"/>
      <c r="D21" s="32"/>
      <c r="E21" s="26" t="s">
        <v>33</v>
      </c>
      <c r="F21" s="32"/>
      <c r="G21" s="32"/>
      <c r="H21" s="32"/>
      <c r="I21" s="32"/>
      <c r="J21" s="32"/>
      <c r="K21" s="32"/>
      <c r="L21" s="32"/>
      <c r="M21" s="28" t="s">
        <v>26</v>
      </c>
      <c r="N21" s="32"/>
      <c r="O21" s="163" t="s">
        <v>5</v>
      </c>
      <c r="P21" s="163"/>
      <c r="Q21" s="32"/>
      <c r="R21" s="33"/>
    </row>
    <row r="22" spans="2:18" s="1" customFormat="1" ht="6.95" customHeight="1">
      <c r="B22" s="31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3"/>
    </row>
    <row r="23" spans="2:18" s="1" customFormat="1" ht="14.45" customHeight="1">
      <c r="B23" s="31"/>
      <c r="C23" s="32"/>
      <c r="D23" s="28" t="s">
        <v>34</v>
      </c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3"/>
    </row>
    <row r="24" spans="2:18" s="1" customFormat="1" ht="22.5" customHeight="1">
      <c r="B24" s="31"/>
      <c r="C24" s="32"/>
      <c r="D24" s="32"/>
      <c r="E24" s="166" t="s">
        <v>5</v>
      </c>
      <c r="F24" s="166"/>
      <c r="G24" s="166"/>
      <c r="H24" s="166"/>
      <c r="I24" s="166"/>
      <c r="J24" s="166"/>
      <c r="K24" s="166"/>
      <c r="L24" s="166"/>
      <c r="M24" s="32"/>
      <c r="N24" s="32"/>
      <c r="O24" s="32"/>
      <c r="P24" s="32"/>
      <c r="Q24" s="32"/>
      <c r="R24" s="33"/>
    </row>
    <row r="25" spans="2:18" s="1" customFormat="1" ht="6.95" customHeight="1">
      <c r="B25" s="31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3"/>
    </row>
    <row r="26" spans="2:18" s="1" customFormat="1" ht="6.95" customHeight="1">
      <c r="B26" s="31"/>
      <c r="C26" s="32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32"/>
      <c r="R26" s="33"/>
    </row>
    <row r="27" spans="2:18" s="1" customFormat="1" ht="14.45" customHeight="1">
      <c r="B27" s="31"/>
      <c r="C27" s="32"/>
      <c r="D27" s="102" t="s">
        <v>103</v>
      </c>
      <c r="E27" s="32"/>
      <c r="F27" s="32"/>
      <c r="G27" s="32"/>
      <c r="H27" s="32"/>
      <c r="I27" s="32"/>
      <c r="J27" s="32"/>
      <c r="K27" s="32"/>
      <c r="L27" s="32"/>
      <c r="M27" s="190">
        <f>N88</f>
        <v>0</v>
      </c>
      <c r="N27" s="190"/>
      <c r="O27" s="190"/>
      <c r="P27" s="190"/>
      <c r="Q27" s="32"/>
      <c r="R27" s="33"/>
    </row>
    <row r="28" spans="2:18" s="1" customFormat="1" ht="14.45" customHeight="1">
      <c r="B28" s="31"/>
      <c r="C28" s="32"/>
      <c r="D28" s="30" t="s">
        <v>104</v>
      </c>
      <c r="E28" s="32"/>
      <c r="F28" s="32"/>
      <c r="G28" s="32"/>
      <c r="H28" s="32"/>
      <c r="I28" s="32"/>
      <c r="J28" s="32"/>
      <c r="K28" s="32"/>
      <c r="L28" s="32"/>
      <c r="M28" s="190">
        <f>N94</f>
        <v>0</v>
      </c>
      <c r="N28" s="190"/>
      <c r="O28" s="190"/>
      <c r="P28" s="190"/>
      <c r="Q28" s="32"/>
      <c r="R28" s="33"/>
    </row>
    <row r="29" spans="2:18" s="1" customFormat="1" ht="6.95" customHeight="1">
      <c r="B29" s="31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3"/>
    </row>
    <row r="30" spans="2:18" s="1" customFormat="1" ht="25.35" customHeight="1">
      <c r="B30" s="31"/>
      <c r="C30" s="32"/>
      <c r="D30" s="103" t="s">
        <v>37</v>
      </c>
      <c r="E30" s="32"/>
      <c r="F30" s="32"/>
      <c r="G30" s="32"/>
      <c r="H30" s="32"/>
      <c r="I30" s="32"/>
      <c r="J30" s="32"/>
      <c r="K30" s="32"/>
      <c r="L30" s="32"/>
      <c r="M30" s="197">
        <f>ROUND(M27+M28,2)</f>
        <v>0</v>
      </c>
      <c r="N30" s="195"/>
      <c r="O30" s="195"/>
      <c r="P30" s="195"/>
      <c r="Q30" s="32"/>
      <c r="R30" s="33"/>
    </row>
    <row r="31" spans="2:18" s="1" customFormat="1" ht="6.95" customHeight="1">
      <c r="B31" s="31"/>
      <c r="C31" s="32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32"/>
      <c r="R31" s="33"/>
    </row>
    <row r="32" spans="2:18" s="1" customFormat="1" ht="14.45" customHeight="1">
      <c r="B32" s="31"/>
      <c r="C32" s="32"/>
      <c r="D32" s="38" t="s">
        <v>38</v>
      </c>
      <c r="E32" s="38" t="s">
        <v>39</v>
      </c>
      <c r="F32" s="39">
        <v>0.2</v>
      </c>
      <c r="G32" s="104" t="s">
        <v>40</v>
      </c>
      <c r="H32" s="198">
        <f>ROUND((SUM(BE94:BE95)+SUM(BE113:BE131)), 2)</f>
        <v>0</v>
      </c>
      <c r="I32" s="195"/>
      <c r="J32" s="195"/>
      <c r="K32" s="32"/>
      <c r="L32" s="32"/>
      <c r="M32" s="198">
        <f>ROUND(ROUND((SUM(BE94:BE95)+SUM(BE113:BE131)), 2)*F32, 2)</f>
        <v>0</v>
      </c>
      <c r="N32" s="195"/>
      <c r="O32" s="195"/>
      <c r="P32" s="195"/>
      <c r="Q32" s="32"/>
      <c r="R32" s="33"/>
    </row>
    <row r="33" spans="2:18" s="1" customFormat="1" ht="14.45" customHeight="1">
      <c r="B33" s="31"/>
      <c r="C33" s="32"/>
      <c r="D33" s="32"/>
      <c r="E33" s="38" t="s">
        <v>41</v>
      </c>
      <c r="F33" s="39">
        <v>0.2</v>
      </c>
      <c r="G33" s="104" t="s">
        <v>40</v>
      </c>
      <c r="H33" s="198">
        <f>ROUND((SUM(BF94:BF95)+SUM(BF113:BF131)), 2)</f>
        <v>0</v>
      </c>
      <c r="I33" s="195"/>
      <c r="J33" s="195"/>
      <c r="K33" s="32"/>
      <c r="L33" s="32"/>
      <c r="M33" s="198">
        <f>ROUND(ROUND((SUM(BF94:BF95)+SUM(BF113:BF131)), 2)*F33, 2)</f>
        <v>0</v>
      </c>
      <c r="N33" s="195"/>
      <c r="O33" s="195"/>
      <c r="P33" s="195"/>
      <c r="Q33" s="32"/>
      <c r="R33" s="33"/>
    </row>
    <row r="34" spans="2:18" s="1" customFormat="1" ht="14.45" hidden="1" customHeight="1">
      <c r="B34" s="31"/>
      <c r="C34" s="32"/>
      <c r="D34" s="32"/>
      <c r="E34" s="38" t="s">
        <v>42</v>
      </c>
      <c r="F34" s="39">
        <v>0.2</v>
      </c>
      <c r="G34" s="104" t="s">
        <v>40</v>
      </c>
      <c r="H34" s="198">
        <f>ROUND((SUM(BG94:BG95)+SUM(BG113:BG131)), 2)</f>
        <v>0</v>
      </c>
      <c r="I34" s="195"/>
      <c r="J34" s="195"/>
      <c r="K34" s="32"/>
      <c r="L34" s="32"/>
      <c r="M34" s="198">
        <v>0</v>
      </c>
      <c r="N34" s="195"/>
      <c r="O34" s="195"/>
      <c r="P34" s="195"/>
      <c r="Q34" s="32"/>
      <c r="R34" s="33"/>
    </row>
    <row r="35" spans="2:18" s="1" customFormat="1" ht="14.45" hidden="1" customHeight="1">
      <c r="B35" s="31"/>
      <c r="C35" s="32"/>
      <c r="D35" s="32"/>
      <c r="E35" s="38" t="s">
        <v>43</v>
      </c>
      <c r="F35" s="39">
        <v>0.2</v>
      </c>
      <c r="G35" s="104" t="s">
        <v>40</v>
      </c>
      <c r="H35" s="198">
        <f>ROUND((SUM(BH94:BH95)+SUM(BH113:BH131)), 2)</f>
        <v>0</v>
      </c>
      <c r="I35" s="195"/>
      <c r="J35" s="195"/>
      <c r="K35" s="32"/>
      <c r="L35" s="32"/>
      <c r="M35" s="198">
        <v>0</v>
      </c>
      <c r="N35" s="195"/>
      <c r="O35" s="195"/>
      <c r="P35" s="195"/>
      <c r="Q35" s="32"/>
      <c r="R35" s="33"/>
    </row>
    <row r="36" spans="2:18" s="1" customFormat="1" ht="14.45" hidden="1" customHeight="1">
      <c r="B36" s="31"/>
      <c r="C36" s="32"/>
      <c r="D36" s="32"/>
      <c r="E36" s="38" t="s">
        <v>44</v>
      </c>
      <c r="F36" s="39">
        <v>0</v>
      </c>
      <c r="G36" s="104" t="s">
        <v>40</v>
      </c>
      <c r="H36" s="198">
        <f>ROUND((SUM(BI94:BI95)+SUM(BI113:BI131)), 2)</f>
        <v>0</v>
      </c>
      <c r="I36" s="195"/>
      <c r="J36" s="195"/>
      <c r="K36" s="32"/>
      <c r="L36" s="32"/>
      <c r="M36" s="198">
        <v>0</v>
      </c>
      <c r="N36" s="195"/>
      <c r="O36" s="195"/>
      <c r="P36" s="195"/>
      <c r="Q36" s="32"/>
      <c r="R36" s="33"/>
    </row>
    <row r="37" spans="2:18" s="1" customFormat="1" ht="6.95" customHeight="1">
      <c r="B37" s="31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3"/>
    </row>
    <row r="38" spans="2:18" s="1" customFormat="1" ht="25.35" customHeight="1">
      <c r="B38" s="31"/>
      <c r="C38" s="100"/>
      <c r="D38" s="105" t="s">
        <v>45</v>
      </c>
      <c r="E38" s="71"/>
      <c r="F38" s="71"/>
      <c r="G38" s="106" t="s">
        <v>46</v>
      </c>
      <c r="H38" s="107" t="s">
        <v>47</v>
      </c>
      <c r="I38" s="71"/>
      <c r="J38" s="71"/>
      <c r="K38" s="71"/>
      <c r="L38" s="199">
        <f>SUM(M30:M36)</f>
        <v>0</v>
      </c>
      <c r="M38" s="199"/>
      <c r="N38" s="199"/>
      <c r="O38" s="199"/>
      <c r="P38" s="200"/>
      <c r="Q38" s="100"/>
      <c r="R38" s="33"/>
    </row>
    <row r="39" spans="2:18" s="1" customFormat="1" ht="14.45" customHeight="1">
      <c r="B39" s="31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3"/>
    </row>
    <row r="40" spans="2:18" s="1" customFormat="1" ht="14.45" customHeight="1">
      <c r="B40" s="31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3"/>
    </row>
    <row r="41" spans="2:18">
      <c r="B41" s="21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2"/>
    </row>
    <row r="42" spans="2:18">
      <c r="B42" s="21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2"/>
    </row>
    <row r="43" spans="2:18">
      <c r="B43" s="21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2"/>
    </row>
    <row r="44" spans="2:18">
      <c r="B44" s="21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2"/>
    </row>
    <row r="45" spans="2:18">
      <c r="B45" s="21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2"/>
    </row>
    <row r="46" spans="2:18">
      <c r="B46" s="21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2"/>
    </row>
    <row r="47" spans="2:18">
      <c r="B47" s="21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2"/>
    </row>
    <row r="48" spans="2:18">
      <c r="B48" s="21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2"/>
    </row>
    <row r="49" spans="2:18">
      <c r="B49" s="21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2"/>
    </row>
    <row r="50" spans="2:18" s="1" customFormat="1" ht="15">
      <c r="B50" s="31"/>
      <c r="C50" s="32"/>
      <c r="D50" s="46" t="s">
        <v>48</v>
      </c>
      <c r="E50" s="47"/>
      <c r="F50" s="47"/>
      <c r="G50" s="47"/>
      <c r="H50" s="48"/>
      <c r="I50" s="32"/>
      <c r="J50" s="46" t="s">
        <v>49</v>
      </c>
      <c r="K50" s="47"/>
      <c r="L50" s="47"/>
      <c r="M50" s="47"/>
      <c r="N50" s="47"/>
      <c r="O50" s="47"/>
      <c r="P50" s="48"/>
      <c r="Q50" s="32"/>
      <c r="R50" s="33"/>
    </row>
    <row r="51" spans="2:18">
      <c r="B51" s="21"/>
      <c r="C51" s="24"/>
      <c r="D51" s="49"/>
      <c r="E51" s="24"/>
      <c r="F51" s="24"/>
      <c r="G51" s="24"/>
      <c r="H51" s="50"/>
      <c r="I51" s="24"/>
      <c r="J51" s="49"/>
      <c r="K51" s="24"/>
      <c r="L51" s="24"/>
      <c r="M51" s="24"/>
      <c r="N51" s="24"/>
      <c r="O51" s="24"/>
      <c r="P51" s="50"/>
      <c r="Q51" s="24"/>
      <c r="R51" s="22"/>
    </row>
    <row r="52" spans="2:18">
      <c r="B52" s="21"/>
      <c r="C52" s="24"/>
      <c r="D52" s="49"/>
      <c r="E52" s="24"/>
      <c r="F52" s="24"/>
      <c r="G52" s="24"/>
      <c r="H52" s="50"/>
      <c r="I52" s="24"/>
      <c r="J52" s="49"/>
      <c r="K52" s="24"/>
      <c r="L52" s="24"/>
      <c r="M52" s="24"/>
      <c r="N52" s="24"/>
      <c r="O52" s="24"/>
      <c r="P52" s="50"/>
      <c r="Q52" s="24"/>
      <c r="R52" s="22"/>
    </row>
    <row r="53" spans="2:18">
      <c r="B53" s="21"/>
      <c r="C53" s="24"/>
      <c r="D53" s="49"/>
      <c r="E53" s="24"/>
      <c r="F53" s="24"/>
      <c r="G53" s="24"/>
      <c r="H53" s="50"/>
      <c r="I53" s="24"/>
      <c r="J53" s="49"/>
      <c r="K53" s="24"/>
      <c r="L53" s="24"/>
      <c r="M53" s="24"/>
      <c r="N53" s="24"/>
      <c r="O53" s="24"/>
      <c r="P53" s="50"/>
      <c r="Q53" s="24"/>
      <c r="R53" s="22"/>
    </row>
    <row r="54" spans="2:18">
      <c r="B54" s="21"/>
      <c r="C54" s="24"/>
      <c r="D54" s="49"/>
      <c r="E54" s="24"/>
      <c r="F54" s="24"/>
      <c r="G54" s="24"/>
      <c r="H54" s="50"/>
      <c r="I54" s="24"/>
      <c r="J54" s="49"/>
      <c r="K54" s="24"/>
      <c r="L54" s="24"/>
      <c r="M54" s="24"/>
      <c r="N54" s="24"/>
      <c r="O54" s="24"/>
      <c r="P54" s="50"/>
      <c r="Q54" s="24"/>
      <c r="R54" s="22"/>
    </row>
    <row r="55" spans="2:18">
      <c r="B55" s="21"/>
      <c r="C55" s="24"/>
      <c r="D55" s="49"/>
      <c r="E55" s="24"/>
      <c r="F55" s="24"/>
      <c r="G55" s="24"/>
      <c r="H55" s="50"/>
      <c r="I55" s="24"/>
      <c r="J55" s="49"/>
      <c r="K55" s="24"/>
      <c r="L55" s="24"/>
      <c r="M55" s="24"/>
      <c r="N55" s="24"/>
      <c r="O55" s="24"/>
      <c r="P55" s="50"/>
      <c r="Q55" s="24"/>
      <c r="R55" s="22"/>
    </row>
    <row r="56" spans="2:18">
      <c r="B56" s="21"/>
      <c r="C56" s="24"/>
      <c r="D56" s="49"/>
      <c r="E56" s="24"/>
      <c r="F56" s="24"/>
      <c r="G56" s="24"/>
      <c r="H56" s="50"/>
      <c r="I56" s="24"/>
      <c r="J56" s="49"/>
      <c r="K56" s="24"/>
      <c r="L56" s="24"/>
      <c r="M56" s="24"/>
      <c r="N56" s="24"/>
      <c r="O56" s="24"/>
      <c r="P56" s="50"/>
      <c r="Q56" s="24"/>
      <c r="R56" s="22"/>
    </row>
    <row r="57" spans="2:18">
      <c r="B57" s="21"/>
      <c r="C57" s="24"/>
      <c r="D57" s="49"/>
      <c r="E57" s="24"/>
      <c r="F57" s="24"/>
      <c r="G57" s="24"/>
      <c r="H57" s="50"/>
      <c r="I57" s="24"/>
      <c r="J57" s="49"/>
      <c r="K57" s="24"/>
      <c r="L57" s="24"/>
      <c r="M57" s="24"/>
      <c r="N57" s="24"/>
      <c r="O57" s="24"/>
      <c r="P57" s="50"/>
      <c r="Q57" s="24"/>
      <c r="R57" s="22"/>
    </row>
    <row r="58" spans="2:18">
      <c r="B58" s="21"/>
      <c r="C58" s="24"/>
      <c r="D58" s="49"/>
      <c r="E58" s="24"/>
      <c r="F58" s="24"/>
      <c r="G58" s="24"/>
      <c r="H58" s="50"/>
      <c r="I58" s="24"/>
      <c r="J58" s="49"/>
      <c r="K58" s="24"/>
      <c r="L58" s="24"/>
      <c r="M58" s="24"/>
      <c r="N58" s="24"/>
      <c r="O58" s="24"/>
      <c r="P58" s="50"/>
      <c r="Q58" s="24"/>
      <c r="R58" s="22"/>
    </row>
    <row r="59" spans="2:18" s="1" customFormat="1" ht="15">
      <c r="B59" s="31"/>
      <c r="C59" s="32"/>
      <c r="D59" s="51" t="s">
        <v>50</v>
      </c>
      <c r="E59" s="52"/>
      <c r="F59" s="52"/>
      <c r="G59" s="53" t="s">
        <v>51</v>
      </c>
      <c r="H59" s="54"/>
      <c r="I59" s="32"/>
      <c r="J59" s="51" t="s">
        <v>50</v>
      </c>
      <c r="K59" s="52"/>
      <c r="L59" s="52"/>
      <c r="M59" s="52"/>
      <c r="N59" s="53" t="s">
        <v>51</v>
      </c>
      <c r="O59" s="52"/>
      <c r="P59" s="54"/>
      <c r="Q59" s="32"/>
      <c r="R59" s="33"/>
    </row>
    <row r="60" spans="2:18">
      <c r="B60" s="21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2"/>
    </row>
    <row r="61" spans="2:18" s="1" customFormat="1" ht="15">
      <c r="B61" s="31"/>
      <c r="C61" s="32"/>
      <c r="D61" s="46" t="s">
        <v>52</v>
      </c>
      <c r="E61" s="47"/>
      <c r="F61" s="47"/>
      <c r="G61" s="47"/>
      <c r="H61" s="48"/>
      <c r="I61" s="32"/>
      <c r="J61" s="46" t="s">
        <v>53</v>
      </c>
      <c r="K61" s="47"/>
      <c r="L61" s="47"/>
      <c r="M61" s="47"/>
      <c r="N61" s="47"/>
      <c r="O61" s="47"/>
      <c r="P61" s="48"/>
      <c r="Q61" s="32"/>
      <c r="R61" s="33"/>
    </row>
    <row r="62" spans="2:18">
      <c r="B62" s="21"/>
      <c r="C62" s="24"/>
      <c r="D62" s="49"/>
      <c r="E62" s="24"/>
      <c r="F62" s="24"/>
      <c r="G62" s="24"/>
      <c r="H62" s="50"/>
      <c r="I62" s="24"/>
      <c r="J62" s="49"/>
      <c r="K62" s="24"/>
      <c r="L62" s="24"/>
      <c r="M62" s="24"/>
      <c r="N62" s="24"/>
      <c r="O62" s="24"/>
      <c r="P62" s="50"/>
      <c r="Q62" s="24"/>
      <c r="R62" s="22"/>
    </row>
    <row r="63" spans="2:18">
      <c r="B63" s="21"/>
      <c r="C63" s="24"/>
      <c r="D63" s="49"/>
      <c r="E63" s="24"/>
      <c r="F63" s="24"/>
      <c r="G63" s="24"/>
      <c r="H63" s="50"/>
      <c r="I63" s="24"/>
      <c r="J63" s="49"/>
      <c r="K63" s="24"/>
      <c r="L63" s="24"/>
      <c r="M63" s="24"/>
      <c r="N63" s="24"/>
      <c r="O63" s="24"/>
      <c r="P63" s="50"/>
      <c r="Q63" s="24"/>
      <c r="R63" s="22"/>
    </row>
    <row r="64" spans="2:18">
      <c r="B64" s="21"/>
      <c r="C64" s="24"/>
      <c r="D64" s="49"/>
      <c r="E64" s="24"/>
      <c r="F64" s="24"/>
      <c r="G64" s="24"/>
      <c r="H64" s="50"/>
      <c r="I64" s="24"/>
      <c r="J64" s="49"/>
      <c r="K64" s="24"/>
      <c r="L64" s="24"/>
      <c r="M64" s="24"/>
      <c r="N64" s="24"/>
      <c r="O64" s="24"/>
      <c r="P64" s="50"/>
      <c r="Q64" s="24"/>
      <c r="R64" s="22"/>
    </row>
    <row r="65" spans="2:18">
      <c r="B65" s="21"/>
      <c r="C65" s="24"/>
      <c r="D65" s="49"/>
      <c r="E65" s="24"/>
      <c r="F65" s="24"/>
      <c r="G65" s="24"/>
      <c r="H65" s="50"/>
      <c r="I65" s="24"/>
      <c r="J65" s="49"/>
      <c r="K65" s="24"/>
      <c r="L65" s="24"/>
      <c r="M65" s="24"/>
      <c r="N65" s="24"/>
      <c r="O65" s="24"/>
      <c r="P65" s="50"/>
      <c r="Q65" s="24"/>
      <c r="R65" s="22"/>
    </row>
    <row r="66" spans="2:18">
      <c r="B66" s="21"/>
      <c r="C66" s="24"/>
      <c r="D66" s="49"/>
      <c r="E66" s="24"/>
      <c r="F66" s="24"/>
      <c r="G66" s="24"/>
      <c r="H66" s="50"/>
      <c r="I66" s="24"/>
      <c r="J66" s="49"/>
      <c r="K66" s="24"/>
      <c r="L66" s="24"/>
      <c r="M66" s="24"/>
      <c r="N66" s="24"/>
      <c r="O66" s="24"/>
      <c r="P66" s="50"/>
      <c r="Q66" s="24"/>
      <c r="R66" s="22"/>
    </row>
    <row r="67" spans="2:18">
      <c r="B67" s="21"/>
      <c r="C67" s="24"/>
      <c r="D67" s="49"/>
      <c r="E67" s="24"/>
      <c r="F67" s="24"/>
      <c r="G67" s="24"/>
      <c r="H67" s="50"/>
      <c r="I67" s="24"/>
      <c r="J67" s="49"/>
      <c r="K67" s="24"/>
      <c r="L67" s="24"/>
      <c r="M67" s="24"/>
      <c r="N67" s="24"/>
      <c r="O67" s="24"/>
      <c r="P67" s="50"/>
      <c r="Q67" s="24"/>
      <c r="R67" s="22"/>
    </row>
    <row r="68" spans="2:18">
      <c r="B68" s="21"/>
      <c r="C68" s="24"/>
      <c r="D68" s="49"/>
      <c r="E68" s="24"/>
      <c r="F68" s="24"/>
      <c r="G68" s="24"/>
      <c r="H68" s="50"/>
      <c r="I68" s="24"/>
      <c r="J68" s="49"/>
      <c r="K68" s="24"/>
      <c r="L68" s="24"/>
      <c r="M68" s="24"/>
      <c r="N68" s="24"/>
      <c r="O68" s="24"/>
      <c r="P68" s="50"/>
      <c r="Q68" s="24"/>
      <c r="R68" s="22"/>
    </row>
    <row r="69" spans="2:18">
      <c r="B69" s="21"/>
      <c r="C69" s="24"/>
      <c r="D69" s="49"/>
      <c r="E69" s="24"/>
      <c r="F69" s="24"/>
      <c r="G69" s="24"/>
      <c r="H69" s="50"/>
      <c r="I69" s="24"/>
      <c r="J69" s="49"/>
      <c r="K69" s="24"/>
      <c r="L69" s="24"/>
      <c r="M69" s="24"/>
      <c r="N69" s="24"/>
      <c r="O69" s="24"/>
      <c r="P69" s="50"/>
      <c r="Q69" s="24"/>
      <c r="R69" s="22"/>
    </row>
    <row r="70" spans="2:18" s="1" customFormat="1" ht="15">
      <c r="B70" s="31"/>
      <c r="C70" s="32"/>
      <c r="D70" s="51" t="s">
        <v>50</v>
      </c>
      <c r="E70" s="52"/>
      <c r="F70" s="52"/>
      <c r="G70" s="53" t="s">
        <v>51</v>
      </c>
      <c r="H70" s="54"/>
      <c r="I70" s="32"/>
      <c r="J70" s="51" t="s">
        <v>50</v>
      </c>
      <c r="K70" s="52"/>
      <c r="L70" s="52"/>
      <c r="M70" s="52"/>
      <c r="N70" s="53" t="s">
        <v>51</v>
      </c>
      <c r="O70" s="52"/>
      <c r="P70" s="54"/>
      <c r="Q70" s="32"/>
      <c r="R70" s="33"/>
    </row>
    <row r="71" spans="2:18" s="1" customFormat="1" ht="14.45" customHeight="1">
      <c r="B71" s="55"/>
      <c r="C71" s="56"/>
      <c r="D71" s="56"/>
      <c r="E71" s="56"/>
      <c r="F71" s="56"/>
      <c r="G71" s="56"/>
      <c r="H71" s="56"/>
      <c r="I71" s="56"/>
      <c r="J71" s="56"/>
      <c r="K71" s="56"/>
      <c r="L71" s="56"/>
      <c r="M71" s="56"/>
      <c r="N71" s="56"/>
      <c r="O71" s="56"/>
      <c r="P71" s="56"/>
      <c r="Q71" s="56"/>
      <c r="R71" s="57"/>
    </row>
    <row r="75" spans="2:18" s="1" customFormat="1" ht="6.95" customHeight="1">
      <c r="B75" s="58"/>
      <c r="C75" s="59"/>
      <c r="D75" s="59"/>
      <c r="E75" s="59"/>
      <c r="F75" s="59"/>
      <c r="G75" s="59"/>
      <c r="H75" s="59"/>
      <c r="I75" s="59"/>
      <c r="J75" s="59"/>
      <c r="K75" s="59"/>
      <c r="L75" s="59"/>
      <c r="M75" s="59"/>
      <c r="N75" s="59"/>
      <c r="O75" s="59"/>
      <c r="P75" s="59"/>
      <c r="Q75" s="59"/>
      <c r="R75" s="60"/>
    </row>
    <row r="76" spans="2:18" s="1" customFormat="1" ht="36.950000000000003" customHeight="1">
      <c r="B76" s="31"/>
      <c r="C76" s="161" t="s">
        <v>418</v>
      </c>
      <c r="D76" s="162"/>
      <c r="E76" s="162"/>
      <c r="F76" s="162"/>
      <c r="G76" s="162"/>
      <c r="H76" s="162"/>
      <c r="I76" s="162"/>
      <c r="J76" s="162"/>
      <c r="K76" s="162"/>
      <c r="L76" s="162"/>
      <c r="M76" s="162"/>
      <c r="N76" s="162"/>
      <c r="O76" s="162"/>
      <c r="P76" s="162"/>
      <c r="Q76" s="162"/>
      <c r="R76" s="33"/>
    </row>
    <row r="77" spans="2:18" s="1" customFormat="1" ht="6.95" customHeight="1">
      <c r="B77" s="31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3"/>
    </row>
    <row r="78" spans="2:18" s="1" customFormat="1" ht="30" customHeight="1">
      <c r="B78" s="31"/>
      <c r="C78" s="28" t="s">
        <v>16</v>
      </c>
      <c r="D78" s="32"/>
      <c r="E78" s="32"/>
      <c r="F78" s="193" t="str">
        <f>F6</f>
        <v>Zníženie energetickej náročnosti výrobnej haly</v>
      </c>
      <c r="G78" s="194"/>
      <c r="H78" s="194"/>
      <c r="I78" s="194"/>
      <c r="J78" s="194"/>
      <c r="K78" s="194"/>
      <c r="L78" s="194"/>
      <c r="M78" s="194"/>
      <c r="N78" s="194"/>
      <c r="O78" s="194"/>
      <c r="P78" s="194"/>
      <c r="Q78" s="32"/>
      <c r="R78" s="33"/>
    </row>
    <row r="79" spans="2:18" s="1" customFormat="1" ht="36.950000000000003" customHeight="1">
      <c r="B79" s="31"/>
      <c r="C79" s="65" t="s">
        <v>101</v>
      </c>
      <c r="D79" s="32"/>
      <c r="E79" s="32"/>
      <c r="F79" s="175" t="str">
        <f>F7</f>
        <v>3 - Okná, brány</v>
      </c>
      <c r="G79" s="195"/>
      <c r="H79" s="195"/>
      <c r="I79" s="195"/>
      <c r="J79" s="195"/>
      <c r="K79" s="195"/>
      <c r="L79" s="195"/>
      <c r="M79" s="195"/>
      <c r="N79" s="195"/>
      <c r="O79" s="195"/>
      <c r="P79" s="195"/>
      <c r="Q79" s="32"/>
      <c r="R79" s="33"/>
    </row>
    <row r="80" spans="2:18" s="1" customFormat="1" ht="6.95" customHeight="1">
      <c r="B80" s="31"/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3"/>
    </row>
    <row r="81" spans="2:47" s="1" customFormat="1" ht="18" customHeight="1">
      <c r="B81" s="31"/>
      <c r="C81" s="28" t="s">
        <v>20</v>
      </c>
      <c r="D81" s="32"/>
      <c r="E81" s="32"/>
      <c r="F81" s="26" t="str">
        <f>F9</f>
        <v>KN-C 2026/8 Sabinov</v>
      </c>
      <c r="G81" s="32"/>
      <c r="H81" s="32"/>
      <c r="I81" s="32"/>
      <c r="J81" s="32"/>
      <c r="K81" s="28" t="s">
        <v>22</v>
      </c>
      <c r="L81" s="32"/>
      <c r="M81" s="196">
        <f>IF(O9="","",O9)</f>
        <v>43755</v>
      </c>
      <c r="N81" s="196"/>
      <c r="O81" s="196"/>
      <c r="P81" s="196"/>
      <c r="Q81" s="32"/>
      <c r="R81" s="33"/>
    </row>
    <row r="82" spans="2:47" s="1" customFormat="1" ht="6.95" customHeight="1">
      <c r="B82" s="31"/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3"/>
    </row>
    <row r="83" spans="2:47" s="1" customFormat="1" ht="15">
      <c r="B83" s="31"/>
      <c r="C83" s="28" t="s">
        <v>23</v>
      </c>
      <c r="D83" s="32"/>
      <c r="E83" s="32"/>
      <c r="F83" s="26" t="str">
        <f>E12</f>
        <v>UNISTROJ s.r.o,ul. Hollého 51, Sabinov</v>
      </c>
      <c r="G83" s="32"/>
      <c r="H83" s="32"/>
      <c r="I83" s="32"/>
      <c r="J83" s="32"/>
      <c r="K83" s="28" t="s">
        <v>29</v>
      </c>
      <c r="L83" s="32"/>
      <c r="M83" s="163" t="str">
        <f>E18</f>
        <v>Ing. Marek Feling, Ing.Ján Nebus</v>
      </c>
      <c r="N83" s="163"/>
      <c r="O83" s="163"/>
      <c r="P83" s="163"/>
      <c r="Q83" s="163"/>
      <c r="R83" s="33"/>
    </row>
    <row r="84" spans="2:47" s="1" customFormat="1" ht="14.45" customHeight="1">
      <c r="B84" s="31"/>
      <c r="C84" s="28" t="s">
        <v>27</v>
      </c>
      <c r="D84" s="32"/>
      <c r="E84" s="32"/>
      <c r="F84" s="26" t="str">
        <f>IF(E15="","",E15)</f>
        <v xml:space="preserve"> </v>
      </c>
      <c r="G84" s="32"/>
      <c r="H84" s="32"/>
      <c r="I84" s="32"/>
      <c r="J84" s="32"/>
      <c r="K84" s="28" t="s">
        <v>32</v>
      </c>
      <c r="L84" s="32"/>
      <c r="M84" s="163" t="str">
        <f>E21</f>
        <v>Anna Hricová</v>
      </c>
      <c r="N84" s="163"/>
      <c r="O84" s="163"/>
      <c r="P84" s="163"/>
      <c r="Q84" s="163"/>
      <c r="R84" s="33"/>
    </row>
    <row r="85" spans="2:47" s="1" customFormat="1" ht="10.35" customHeight="1">
      <c r="B85" s="31"/>
      <c r="C85" s="32"/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3"/>
    </row>
    <row r="86" spans="2:47" s="1" customFormat="1" ht="29.25" customHeight="1">
      <c r="B86" s="31"/>
      <c r="C86" s="201" t="s">
        <v>105</v>
      </c>
      <c r="D86" s="202"/>
      <c r="E86" s="202"/>
      <c r="F86" s="202"/>
      <c r="G86" s="202"/>
      <c r="H86" s="100"/>
      <c r="I86" s="100"/>
      <c r="J86" s="100"/>
      <c r="K86" s="100"/>
      <c r="L86" s="100"/>
      <c r="M86" s="100"/>
      <c r="N86" s="201" t="s">
        <v>106</v>
      </c>
      <c r="O86" s="202"/>
      <c r="P86" s="202"/>
      <c r="Q86" s="202"/>
      <c r="R86" s="33"/>
    </row>
    <row r="87" spans="2:47" s="1" customFormat="1" ht="10.35" customHeight="1">
      <c r="B87" s="31"/>
      <c r="C87" s="32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3"/>
    </row>
    <row r="88" spans="2:47" s="1" customFormat="1" ht="29.25" customHeight="1">
      <c r="B88" s="31"/>
      <c r="C88" s="108" t="s">
        <v>107</v>
      </c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185">
        <f>N113</f>
        <v>0</v>
      </c>
      <c r="O88" s="203"/>
      <c r="P88" s="203"/>
      <c r="Q88" s="203"/>
      <c r="R88" s="33"/>
      <c r="AU88" s="17" t="s">
        <v>108</v>
      </c>
    </row>
    <row r="89" spans="2:47" s="6" customFormat="1" ht="24.95" customHeight="1">
      <c r="B89" s="109"/>
      <c r="C89" s="110"/>
      <c r="D89" s="111" t="s">
        <v>109</v>
      </c>
      <c r="E89" s="110"/>
      <c r="F89" s="110"/>
      <c r="G89" s="110"/>
      <c r="H89" s="110"/>
      <c r="I89" s="110"/>
      <c r="J89" s="110"/>
      <c r="K89" s="110"/>
      <c r="L89" s="110"/>
      <c r="M89" s="110"/>
      <c r="N89" s="204">
        <f>N114</f>
        <v>0</v>
      </c>
      <c r="O89" s="205"/>
      <c r="P89" s="205"/>
      <c r="Q89" s="205"/>
      <c r="R89" s="112"/>
    </row>
    <row r="90" spans="2:47" s="7" customFormat="1" ht="19.899999999999999" customHeight="1">
      <c r="B90" s="113"/>
      <c r="C90" s="114"/>
      <c r="D90" s="115" t="s">
        <v>110</v>
      </c>
      <c r="E90" s="114"/>
      <c r="F90" s="114"/>
      <c r="G90" s="114"/>
      <c r="H90" s="114"/>
      <c r="I90" s="114"/>
      <c r="J90" s="114"/>
      <c r="K90" s="114"/>
      <c r="L90" s="114"/>
      <c r="M90" s="114"/>
      <c r="N90" s="206">
        <f>N115</f>
        <v>0</v>
      </c>
      <c r="O90" s="207"/>
      <c r="P90" s="207"/>
      <c r="Q90" s="207"/>
      <c r="R90" s="116"/>
    </row>
    <row r="91" spans="2:47" s="6" customFormat="1" ht="24.95" customHeight="1">
      <c r="B91" s="109"/>
      <c r="C91" s="110"/>
      <c r="D91" s="111" t="s">
        <v>111</v>
      </c>
      <c r="E91" s="110"/>
      <c r="F91" s="110"/>
      <c r="G91" s="110"/>
      <c r="H91" s="110"/>
      <c r="I91" s="110"/>
      <c r="J91" s="110"/>
      <c r="K91" s="110"/>
      <c r="L91" s="110"/>
      <c r="M91" s="110"/>
      <c r="N91" s="204">
        <f>N121</f>
        <v>0</v>
      </c>
      <c r="O91" s="205"/>
      <c r="P91" s="205"/>
      <c r="Q91" s="205"/>
      <c r="R91" s="112"/>
    </row>
    <row r="92" spans="2:47" s="7" customFormat="1" ht="19.899999999999999" customHeight="1">
      <c r="B92" s="113"/>
      <c r="C92" s="114"/>
      <c r="D92" s="115" t="s">
        <v>115</v>
      </c>
      <c r="E92" s="114"/>
      <c r="F92" s="114"/>
      <c r="G92" s="114"/>
      <c r="H92" s="114"/>
      <c r="I92" s="114"/>
      <c r="J92" s="114"/>
      <c r="K92" s="114"/>
      <c r="L92" s="114"/>
      <c r="M92" s="114"/>
      <c r="N92" s="206">
        <f>N122</f>
        <v>0</v>
      </c>
      <c r="O92" s="207"/>
      <c r="P92" s="207"/>
      <c r="Q92" s="207"/>
      <c r="R92" s="116"/>
    </row>
    <row r="93" spans="2:47" s="1" customFormat="1" ht="21.75" customHeight="1">
      <c r="B93" s="31"/>
      <c r="C93" s="32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3"/>
    </row>
    <row r="94" spans="2:47" s="1" customFormat="1" ht="29.25" customHeight="1">
      <c r="B94" s="31"/>
      <c r="C94" s="108" t="s">
        <v>116</v>
      </c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203">
        <v>0</v>
      </c>
      <c r="O94" s="208"/>
      <c r="P94" s="208"/>
      <c r="Q94" s="208"/>
      <c r="R94" s="33"/>
      <c r="T94" s="117"/>
      <c r="U94" s="118" t="s">
        <v>38</v>
      </c>
    </row>
    <row r="95" spans="2:47" s="1" customFormat="1" ht="18" customHeight="1">
      <c r="B95" s="31"/>
      <c r="C95" s="32"/>
      <c r="D95" s="32"/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32"/>
      <c r="Q95" s="32"/>
      <c r="R95" s="33"/>
    </row>
    <row r="96" spans="2:47" s="1" customFormat="1" ht="29.25" customHeight="1">
      <c r="B96" s="31"/>
      <c r="C96" s="99" t="s">
        <v>95</v>
      </c>
      <c r="D96" s="100"/>
      <c r="E96" s="100"/>
      <c r="F96" s="100"/>
      <c r="G96" s="100"/>
      <c r="H96" s="100"/>
      <c r="I96" s="100"/>
      <c r="J96" s="100"/>
      <c r="K96" s="100"/>
      <c r="L96" s="181">
        <f>ROUND(SUM(N88+N94),2)</f>
        <v>0</v>
      </c>
      <c r="M96" s="181"/>
      <c r="N96" s="181"/>
      <c r="O96" s="181"/>
      <c r="P96" s="181"/>
      <c r="Q96" s="181"/>
      <c r="R96" s="33"/>
    </row>
    <row r="97" spans="2:27" s="1" customFormat="1" ht="6.95" customHeight="1">
      <c r="B97" s="55"/>
      <c r="C97" s="56"/>
      <c r="D97" s="56"/>
      <c r="E97" s="56"/>
      <c r="F97" s="56"/>
      <c r="G97" s="56"/>
      <c r="H97" s="56"/>
      <c r="I97" s="56"/>
      <c r="J97" s="56"/>
      <c r="K97" s="56"/>
      <c r="L97" s="56"/>
      <c r="M97" s="56"/>
      <c r="N97" s="56"/>
      <c r="O97" s="56"/>
      <c r="P97" s="56"/>
      <c r="Q97" s="56"/>
      <c r="R97" s="57"/>
    </row>
    <row r="101" spans="2:27" s="1" customFormat="1" ht="6.95" customHeight="1">
      <c r="B101" s="58"/>
      <c r="C101" s="59"/>
      <c r="D101" s="59"/>
      <c r="E101" s="59"/>
      <c r="F101" s="59"/>
      <c r="G101" s="59"/>
      <c r="H101" s="59"/>
      <c r="I101" s="59"/>
      <c r="J101" s="59"/>
      <c r="K101" s="59"/>
      <c r="L101" s="59"/>
      <c r="M101" s="59"/>
      <c r="N101" s="59"/>
      <c r="O101" s="59"/>
      <c r="P101" s="59"/>
      <c r="Q101" s="59"/>
      <c r="R101" s="60"/>
    </row>
    <row r="102" spans="2:27" s="1" customFormat="1" ht="36.950000000000003" customHeight="1">
      <c r="B102" s="31"/>
      <c r="C102" s="161" t="s">
        <v>117</v>
      </c>
      <c r="D102" s="195"/>
      <c r="E102" s="195"/>
      <c r="F102" s="195"/>
      <c r="G102" s="195"/>
      <c r="H102" s="195"/>
      <c r="I102" s="195"/>
      <c r="J102" s="195"/>
      <c r="K102" s="195"/>
      <c r="L102" s="195"/>
      <c r="M102" s="195"/>
      <c r="N102" s="195"/>
      <c r="O102" s="195"/>
      <c r="P102" s="195"/>
      <c r="Q102" s="195"/>
      <c r="R102" s="33"/>
    </row>
    <row r="103" spans="2:27" s="1" customFormat="1" ht="6.95" customHeight="1">
      <c r="B103" s="31"/>
      <c r="C103" s="32"/>
      <c r="D103" s="32"/>
      <c r="E103" s="32"/>
      <c r="F103" s="32"/>
      <c r="G103" s="32"/>
      <c r="H103" s="32"/>
      <c r="I103" s="32"/>
      <c r="J103" s="32"/>
      <c r="K103" s="32"/>
      <c r="L103" s="32"/>
      <c r="M103" s="32"/>
      <c r="N103" s="32"/>
      <c r="O103" s="32"/>
      <c r="P103" s="32"/>
      <c r="Q103" s="32"/>
      <c r="R103" s="33"/>
    </row>
    <row r="104" spans="2:27" s="1" customFormat="1" ht="30" customHeight="1">
      <c r="B104" s="31"/>
      <c r="C104" s="28" t="s">
        <v>16</v>
      </c>
      <c r="D104" s="32"/>
      <c r="E104" s="32"/>
      <c r="F104" s="193" t="str">
        <f>F6</f>
        <v>Zníženie energetickej náročnosti výrobnej haly</v>
      </c>
      <c r="G104" s="194"/>
      <c r="H104" s="194"/>
      <c r="I104" s="194"/>
      <c r="J104" s="194"/>
      <c r="K104" s="194"/>
      <c r="L104" s="194"/>
      <c r="M104" s="194"/>
      <c r="N104" s="194"/>
      <c r="O104" s="194"/>
      <c r="P104" s="194"/>
      <c r="Q104" s="32"/>
      <c r="R104" s="33"/>
    </row>
    <row r="105" spans="2:27" s="1" customFormat="1" ht="36.950000000000003" customHeight="1">
      <c r="B105" s="31"/>
      <c r="C105" s="65" t="s">
        <v>101</v>
      </c>
      <c r="D105" s="32"/>
      <c r="E105" s="32"/>
      <c r="F105" s="175" t="str">
        <f>F7</f>
        <v>3 - Okná, brány</v>
      </c>
      <c r="G105" s="195"/>
      <c r="H105" s="195"/>
      <c r="I105" s="195"/>
      <c r="J105" s="195"/>
      <c r="K105" s="195"/>
      <c r="L105" s="195"/>
      <c r="M105" s="195"/>
      <c r="N105" s="195"/>
      <c r="O105" s="195"/>
      <c r="P105" s="195"/>
      <c r="Q105" s="32"/>
      <c r="R105" s="33"/>
    </row>
    <row r="106" spans="2:27" s="1" customFormat="1" ht="6.95" customHeight="1">
      <c r="B106" s="31"/>
      <c r="C106" s="32"/>
      <c r="D106" s="32"/>
      <c r="E106" s="32"/>
      <c r="F106" s="32"/>
      <c r="G106" s="32"/>
      <c r="H106" s="32"/>
      <c r="I106" s="32"/>
      <c r="J106" s="32"/>
      <c r="K106" s="32"/>
      <c r="L106" s="32"/>
      <c r="M106" s="32"/>
      <c r="N106" s="32"/>
      <c r="O106" s="32"/>
      <c r="P106" s="32"/>
      <c r="Q106" s="32"/>
      <c r="R106" s="33"/>
    </row>
    <row r="107" spans="2:27" s="1" customFormat="1" ht="18" customHeight="1">
      <c r="B107" s="31"/>
      <c r="C107" s="28" t="s">
        <v>20</v>
      </c>
      <c r="D107" s="32"/>
      <c r="E107" s="32"/>
      <c r="F107" s="26" t="str">
        <f>F9</f>
        <v>KN-C 2026/8 Sabinov</v>
      </c>
      <c r="G107" s="32"/>
      <c r="H107" s="32"/>
      <c r="I107" s="32"/>
      <c r="J107" s="32"/>
      <c r="K107" s="28" t="s">
        <v>22</v>
      </c>
      <c r="L107" s="32"/>
      <c r="M107" s="196">
        <f>IF(O9="","",O9)</f>
        <v>43755</v>
      </c>
      <c r="N107" s="196"/>
      <c r="O107" s="196"/>
      <c r="P107" s="196"/>
      <c r="Q107" s="32"/>
      <c r="R107" s="33"/>
    </row>
    <row r="108" spans="2:27" s="1" customFormat="1" ht="6.95" customHeight="1">
      <c r="B108" s="31"/>
      <c r="C108" s="32"/>
      <c r="D108" s="32"/>
      <c r="E108" s="32"/>
      <c r="F108" s="32"/>
      <c r="G108" s="32"/>
      <c r="H108" s="32"/>
      <c r="I108" s="32"/>
      <c r="J108" s="32"/>
      <c r="K108" s="32"/>
      <c r="L108" s="32"/>
      <c r="M108" s="32"/>
      <c r="N108" s="32"/>
      <c r="O108" s="32"/>
      <c r="P108" s="32"/>
      <c r="Q108" s="32"/>
      <c r="R108" s="33"/>
    </row>
    <row r="109" spans="2:27" s="1" customFormat="1" ht="15">
      <c r="B109" s="31"/>
      <c r="C109" s="28" t="s">
        <v>23</v>
      </c>
      <c r="D109" s="32"/>
      <c r="E109" s="32"/>
      <c r="F109" s="26" t="str">
        <f>E12</f>
        <v>UNISTROJ s.r.o,ul. Hollého 51, Sabinov</v>
      </c>
      <c r="G109" s="32"/>
      <c r="H109" s="32"/>
      <c r="I109" s="32"/>
      <c r="J109" s="32"/>
      <c r="K109" s="28" t="s">
        <v>29</v>
      </c>
      <c r="L109" s="32"/>
      <c r="M109" s="163" t="str">
        <f>E18</f>
        <v>Ing. Marek Feling, Ing.Ján Nebus</v>
      </c>
      <c r="N109" s="163"/>
      <c r="O109" s="163"/>
      <c r="P109" s="163"/>
      <c r="Q109" s="163"/>
      <c r="R109" s="33"/>
    </row>
    <row r="110" spans="2:27" s="1" customFormat="1" ht="14.45" customHeight="1">
      <c r="B110" s="31"/>
      <c r="C110" s="28" t="s">
        <v>27</v>
      </c>
      <c r="D110" s="32"/>
      <c r="E110" s="32"/>
      <c r="F110" s="26" t="str">
        <f>IF(E15="","",E15)</f>
        <v xml:space="preserve"> </v>
      </c>
      <c r="G110" s="32"/>
      <c r="H110" s="32"/>
      <c r="I110" s="32"/>
      <c r="J110" s="32"/>
      <c r="K110" s="28" t="s">
        <v>32</v>
      </c>
      <c r="L110" s="32"/>
      <c r="M110" s="163" t="str">
        <f>E21</f>
        <v>Anna Hricová</v>
      </c>
      <c r="N110" s="163"/>
      <c r="O110" s="163"/>
      <c r="P110" s="163"/>
      <c r="Q110" s="163"/>
      <c r="R110" s="33"/>
    </row>
    <row r="111" spans="2:27" s="1" customFormat="1" ht="10.35" customHeight="1">
      <c r="B111" s="31"/>
      <c r="C111" s="32"/>
      <c r="D111" s="32"/>
      <c r="E111" s="32"/>
      <c r="F111" s="32"/>
      <c r="G111" s="32"/>
      <c r="H111" s="32"/>
      <c r="I111" s="32"/>
      <c r="J111" s="32"/>
      <c r="K111" s="32"/>
      <c r="L111" s="32"/>
      <c r="M111" s="32"/>
      <c r="N111" s="32"/>
      <c r="O111" s="32"/>
      <c r="P111" s="32"/>
      <c r="Q111" s="32"/>
      <c r="R111" s="33"/>
    </row>
    <row r="112" spans="2:27" s="8" customFormat="1" ht="29.25" customHeight="1">
      <c r="B112" s="119"/>
      <c r="C112" s="120" t="s">
        <v>118</v>
      </c>
      <c r="D112" s="121" t="s">
        <v>119</v>
      </c>
      <c r="E112" s="121" t="s">
        <v>56</v>
      </c>
      <c r="F112" s="209" t="s">
        <v>120</v>
      </c>
      <c r="G112" s="209"/>
      <c r="H112" s="209"/>
      <c r="I112" s="209"/>
      <c r="J112" s="121" t="s">
        <v>121</v>
      </c>
      <c r="K112" s="121" t="s">
        <v>122</v>
      </c>
      <c r="L112" s="210" t="s">
        <v>123</v>
      </c>
      <c r="M112" s="210"/>
      <c r="N112" s="209" t="s">
        <v>106</v>
      </c>
      <c r="O112" s="209"/>
      <c r="P112" s="209"/>
      <c r="Q112" s="211"/>
      <c r="R112" s="122"/>
      <c r="T112" s="72" t="s">
        <v>124</v>
      </c>
      <c r="U112" s="73" t="s">
        <v>38</v>
      </c>
      <c r="V112" s="73" t="s">
        <v>125</v>
      </c>
      <c r="W112" s="73" t="s">
        <v>126</v>
      </c>
      <c r="X112" s="73" t="s">
        <v>127</v>
      </c>
      <c r="Y112" s="73" t="s">
        <v>128</v>
      </c>
      <c r="Z112" s="73" t="s">
        <v>129</v>
      </c>
      <c r="AA112" s="74" t="s">
        <v>130</v>
      </c>
    </row>
    <row r="113" spans="2:65" s="1" customFormat="1" ht="29.25" customHeight="1">
      <c r="B113" s="31"/>
      <c r="C113" s="76" t="s">
        <v>103</v>
      </c>
      <c r="D113" s="32"/>
      <c r="E113" s="32"/>
      <c r="F113" s="32"/>
      <c r="G113" s="32"/>
      <c r="H113" s="32"/>
      <c r="I113" s="32"/>
      <c r="J113" s="32"/>
      <c r="K113" s="32"/>
      <c r="L113" s="32"/>
      <c r="M113" s="32"/>
      <c r="N113" s="217">
        <f>BK113</f>
        <v>0</v>
      </c>
      <c r="O113" s="218"/>
      <c r="P113" s="218"/>
      <c r="Q113" s="218"/>
      <c r="R113" s="33"/>
      <c r="T113" s="75"/>
      <c r="U113" s="47"/>
      <c r="V113" s="47"/>
      <c r="W113" s="123">
        <f>W114+W121</f>
        <v>251.83745999999996</v>
      </c>
      <c r="X113" s="47"/>
      <c r="Y113" s="123">
        <f>Y114+Y121</f>
        <v>0.99034400000000011</v>
      </c>
      <c r="Z113" s="47"/>
      <c r="AA113" s="124">
        <f>AA114+AA121</f>
        <v>3.5464799999999999</v>
      </c>
      <c r="AT113" s="17" t="s">
        <v>73</v>
      </c>
      <c r="AU113" s="17" t="s">
        <v>108</v>
      </c>
      <c r="BK113" s="125">
        <f>BK114+BK121</f>
        <v>0</v>
      </c>
    </row>
    <row r="114" spans="2:65" s="9" customFormat="1" ht="37.35" customHeight="1">
      <c r="B114" s="126"/>
      <c r="C114" s="127"/>
      <c r="D114" s="128" t="s">
        <v>109</v>
      </c>
      <c r="E114" s="128"/>
      <c r="F114" s="128"/>
      <c r="G114" s="128"/>
      <c r="H114" s="128"/>
      <c r="I114" s="128"/>
      <c r="J114" s="128"/>
      <c r="K114" s="128"/>
      <c r="L114" s="128"/>
      <c r="M114" s="128"/>
      <c r="N114" s="219">
        <f>BK114</f>
        <v>0</v>
      </c>
      <c r="O114" s="204"/>
      <c r="P114" s="204"/>
      <c r="Q114" s="204"/>
      <c r="R114" s="129"/>
      <c r="T114" s="130"/>
      <c r="U114" s="127"/>
      <c r="V114" s="127"/>
      <c r="W114" s="131">
        <f>W115</f>
        <v>66.766837999999993</v>
      </c>
      <c r="X114" s="127"/>
      <c r="Y114" s="131">
        <f>Y115</f>
        <v>0</v>
      </c>
      <c r="Z114" s="127"/>
      <c r="AA114" s="132">
        <f>AA115</f>
        <v>3.5464799999999999</v>
      </c>
      <c r="AR114" s="133" t="s">
        <v>80</v>
      </c>
      <c r="AT114" s="134" t="s">
        <v>73</v>
      </c>
      <c r="AU114" s="134" t="s">
        <v>74</v>
      </c>
      <c r="AY114" s="133" t="s">
        <v>131</v>
      </c>
      <c r="BK114" s="135">
        <f>BK115</f>
        <v>0</v>
      </c>
    </row>
    <row r="115" spans="2:65" s="9" customFormat="1" ht="19.899999999999999" customHeight="1">
      <c r="B115" s="126"/>
      <c r="C115" s="127"/>
      <c r="D115" s="136" t="s">
        <v>110</v>
      </c>
      <c r="E115" s="136"/>
      <c r="F115" s="136"/>
      <c r="G115" s="136"/>
      <c r="H115" s="136"/>
      <c r="I115" s="136"/>
      <c r="J115" s="136"/>
      <c r="K115" s="136"/>
      <c r="L115" s="136"/>
      <c r="M115" s="136"/>
      <c r="N115" s="220">
        <f>BK115</f>
        <v>0</v>
      </c>
      <c r="O115" s="221"/>
      <c r="P115" s="221"/>
      <c r="Q115" s="221"/>
      <c r="R115" s="129"/>
      <c r="T115" s="130"/>
      <c r="U115" s="127"/>
      <c r="V115" s="127"/>
      <c r="W115" s="131">
        <f>SUM(W116:W120)</f>
        <v>66.766837999999993</v>
      </c>
      <c r="X115" s="127"/>
      <c r="Y115" s="131">
        <f>SUM(Y116:Y120)</f>
        <v>0</v>
      </c>
      <c r="Z115" s="127"/>
      <c r="AA115" s="132">
        <f>SUM(AA116:AA120)</f>
        <v>3.5464799999999999</v>
      </c>
      <c r="AR115" s="133" t="s">
        <v>80</v>
      </c>
      <c r="AT115" s="134" t="s">
        <v>73</v>
      </c>
      <c r="AU115" s="134" t="s">
        <v>80</v>
      </c>
      <c r="AY115" s="133" t="s">
        <v>131</v>
      </c>
      <c r="BK115" s="135">
        <f>SUM(BK116:BK120)</f>
        <v>0</v>
      </c>
    </row>
    <row r="116" spans="2:65" s="1" customFormat="1" ht="22.5" customHeight="1">
      <c r="B116" s="137"/>
      <c r="C116" s="138" t="s">
        <v>80</v>
      </c>
      <c r="D116" s="138" t="s">
        <v>132</v>
      </c>
      <c r="E116" s="139" t="s">
        <v>295</v>
      </c>
      <c r="F116" s="212" t="s">
        <v>296</v>
      </c>
      <c r="G116" s="212"/>
      <c r="H116" s="212"/>
      <c r="I116" s="212"/>
      <c r="J116" s="140" t="s">
        <v>173</v>
      </c>
      <c r="K116" s="141">
        <v>151.19999999999999</v>
      </c>
      <c r="L116" s="213">
        <v>0</v>
      </c>
      <c r="M116" s="213"/>
      <c r="N116" s="213">
        <f>ROUND(L116*K116,2)</f>
        <v>0</v>
      </c>
      <c r="O116" s="213"/>
      <c r="P116" s="213"/>
      <c r="Q116" s="213"/>
      <c r="R116" s="142"/>
      <c r="T116" s="143" t="s">
        <v>5</v>
      </c>
      <c r="U116" s="40" t="s">
        <v>41</v>
      </c>
      <c r="V116" s="144">
        <v>0.34399999999999997</v>
      </c>
      <c r="W116" s="144">
        <f>V116*K116</f>
        <v>52.012799999999991</v>
      </c>
      <c r="X116" s="144">
        <v>0</v>
      </c>
      <c r="Y116" s="144">
        <f>X116*K116</f>
        <v>0</v>
      </c>
      <c r="Z116" s="144">
        <v>5.0000000000000001E-3</v>
      </c>
      <c r="AA116" s="145">
        <f>Z116*K116</f>
        <v>0.75600000000000001</v>
      </c>
      <c r="AR116" s="17" t="s">
        <v>136</v>
      </c>
      <c r="AT116" s="17" t="s">
        <v>132</v>
      </c>
      <c r="AU116" s="17" t="s">
        <v>83</v>
      </c>
      <c r="AY116" s="17" t="s">
        <v>131</v>
      </c>
      <c r="BE116" s="146">
        <f>IF(U116="základná",N116,0)</f>
        <v>0</v>
      </c>
      <c r="BF116" s="146">
        <f>IF(U116="znížená",N116,0)</f>
        <v>0</v>
      </c>
      <c r="BG116" s="146">
        <f>IF(U116="zákl. prenesená",N116,0)</f>
        <v>0</v>
      </c>
      <c r="BH116" s="146">
        <f>IF(U116="zníž. prenesená",N116,0)</f>
        <v>0</v>
      </c>
      <c r="BI116" s="146">
        <f>IF(U116="nulová",N116,0)</f>
        <v>0</v>
      </c>
      <c r="BJ116" s="17" t="s">
        <v>83</v>
      </c>
      <c r="BK116" s="146">
        <f>ROUND(L116*K116,2)</f>
        <v>0</v>
      </c>
      <c r="BL116" s="17" t="s">
        <v>136</v>
      </c>
      <c r="BM116" s="17" t="s">
        <v>297</v>
      </c>
    </row>
    <row r="117" spans="2:65" s="1" customFormat="1" ht="31.5" customHeight="1">
      <c r="B117" s="137"/>
      <c r="C117" s="138" t="s">
        <v>83</v>
      </c>
      <c r="D117" s="138" t="s">
        <v>132</v>
      </c>
      <c r="E117" s="139" t="s">
        <v>298</v>
      </c>
      <c r="F117" s="212" t="s">
        <v>299</v>
      </c>
      <c r="G117" s="212"/>
      <c r="H117" s="212"/>
      <c r="I117" s="212"/>
      <c r="J117" s="140" t="s">
        <v>135</v>
      </c>
      <c r="K117" s="141">
        <v>42.28</v>
      </c>
      <c r="L117" s="213">
        <v>0</v>
      </c>
      <c r="M117" s="213"/>
      <c r="N117" s="213">
        <f>ROUND(L117*K117,2)</f>
        <v>0</v>
      </c>
      <c r="O117" s="213"/>
      <c r="P117" s="213"/>
      <c r="Q117" s="213"/>
      <c r="R117" s="142"/>
      <c r="T117" s="143" t="s">
        <v>5</v>
      </c>
      <c r="U117" s="40" t="s">
        <v>41</v>
      </c>
      <c r="V117" s="144">
        <v>0.28999999999999998</v>
      </c>
      <c r="W117" s="144">
        <f>V117*K117</f>
        <v>12.261199999999999</v>
      </c>
      <c r="X117" s="144">
        <v>0</v>
      </c>
      <c r="Y117" s="144">
        <f>X117*K117</f>
        <v>0</v>
      </c>
      <c r="Z117" s="144">
        <v>6.6000000000000003E-2</v>
      </c>
      <c r="AA117" s="145">
        <f>Z117*K117</f>
        <v>2.7904800000000001</v>
      </c>
      <c r="AR117" s="17" t="s">
        <v>136</v>
      </c>
      <c r="AT117" s="17" t="s">
        <v>132</v>
      </c>
      <c r="AU117" s="17" t="s">
        <v>83</v>
      </c>
      <c r="AY117" s="17" t="s">
        <v>131</v>
      </c>
      <c r="BE117" s="146">
        <f>IF(U117="základná",N117,0)</f>
        <v>0</v>
      </c>
      <c r="BF117" s="146">
        <f>IF(U117="znížená",N117,0)</f>
        <v>0</v>
      </c>
      <c r="BG117" s="146">
        <f>IF(U117="zákl. prenesená",N117,0)</f>
        <v>0</v>
      </c>
      <c r="BH117" s="146">
        <f>IF(U117="zníž. prenesená",N117,0)</f>
        <v>0</v>
      </c>
      <c r="BI117" s="146">
        <f>IF(U117="nulová",N117,0)</f>
        <v>0</v>
      </c>
      <c r="BJ117" s="17" t="s">
        <v>83</v>
      </c>
      <c r="BK117" s="146">
        <f>ROUND(L117*K117,2)</f>
        <v>0</v>
      </c>
      <c r="BL117" s="17" t="s">
        <v>136</v>
      </c>
      <c r="BM117" s="17" t="s">
        <v>300</v>
      </c>
    </row>
    <row r="118" spans="2:65" s="1" customFormat="1" ht="31.5" customHeight="1">
      <c r="B118" s="137"/>
      <c r="C118" s="138" t="s">
        <v>86</v>
      </c>
      <c r="D118" s="138" t="s">
        <v>132</v>
      </c>
      <c r="E118" s="139" t="s">
        <v>262</v>
      </c>
      <c r="F118" s="212" t="s">
        <v>263</v>
      </c>
      <c r="G118" s="212"/>
      <c r="H118" s="212"/>
      <c r="I118" s="212"/>
      <c r="J118" s="140" t="s">
        <v>229</v>
      </c>
      <c r="K118" s="141">
        <v>3.5459999999999998</v>
      </c>
      <c r="L118" s="213">
        <v>0</v>
      </c>
      <c r="M118" s="213"/>
      <c r="N118" s="213">
        <f>ROUND(L118*K118,2)</f>
        <v>0</v>
      </c>
      <c r="O118" s="213"/>
      <c r="P118" s="213"/>
      <c r="Q118" s="213"/>
      <c r="R118" s="142"/>
      <c r="T118" s="143" t="s">
        <v>5</v>
      </c>
      <c r="U118" s="40" t="s">
        <v>41</v>
      </c>
      <c r="V118" s="144">
        <v>0.59799999999999998</v>
      </c>
      <c r="W118" s="144">
        <f>V118*K118</f>
        <v>2.1205079999999996</v>
      </c>
      <c r="X118" s="144">
        <v>0</v>
      </c>
      <c r="Y118" s="144">
        <f>X118*K118</f>
        <v>0</v>
      </c>
      <c r="Z118" s="144">
        <v>0</v>
      </c>
      <c r="AA118" s="145">
        <f>Z118*K118</f>
        <v>0</v>
      </c>
      <c r="AR118" s="17" t="s">
        <v>136</v>
      </c>
      <c r="AT118" s="17" t="s">
        <v>132</v>
      </c>
      <c r="AU118" s="17" t="s">
        <v>83</v>
      </c>
      <c r="AY118" s="17" t="s">
        <v>131</v>
      </c>
      <c r="BE118" s="146">
        <f>IF(U118="základná",N118,0)</f>
        <v>0</v>
      </c>
      <c r="BF118" s="146">
        <f>IF(U118="znížená",N118,0)</f>
        <v>0</v>
      </c>
      <c r="BG118" s="146">
        <f>IF(U118="zákl. prenesená",N118,0)</f>
        <v>0</v>
      </c>
      <c r="BH118" s="146">
        <f>IF(U118="zníž. prenesená",N118,0)</f>
        <v>0</v>
      </c>
      <c r="BI118" s="146">
        <f>IF(U118="nulová",N118,0)</f>
        <v>0</v>
      </c>
      <c r="BJ118" s="17" t="s">
        <v>83</v>
      </c>
      <c r="BK118" s="146">
        <f>ROUND(L118*K118,2)</f>
        <v>0</v>
      </c>
      <c r="BL118" s="17" t="s">
        <v>136</v>
      </c>
      <c r="BM118" s="17" t="s">
        <v>301</v>
      </c>
    </row>
    <row r="119" spans="2:65" s="1" customFormat="1" ht="31.5" customHeight="1">
      <c r="B119" s="137"/>
      <c r="C119" s="138" t="s">
        <v>136</v>
      </c>
      <c r="D119" s="138" t="s">
        <v>132</v>
      </c>
      <c r="E119" s="139" t="s">
        <v>265</v>
      </c>
      <c r="F119" s="212" t="s">
        <v>266</v>
      </c>
      <c r="G119" s="212"/>
      <c r="H119" s="212"/>
      <c r="I119" s="212"/>
      <c r="J119" s="140" t="s">
        <v>229</v>
      </c>
      <c r="K119" s="141">
        <v>53.19</v>
      </c>
      <c r="L119" s="213">
        <v>0</v>
      </c>
      <c r="M119" s="213"/>
      <c r="N119" s="213">
        <f>ROUND(L119*K119,2)</f>
        <v>0</v>
      </c>
      <c r="O119" s="213"/>
      <c r="P119" s="213"/>
      <c r="Q119" s="213"/>
      <c r="R119" s="142"/>
      <c r="T119" s="143" t="s">
        <v>5</v>
      </c>
      <c r="U119" s="40" t="s">
        <v>41</v>
      </c>
      <c r="V119" s="144">
        <v>7.0000000000000001E-3</v>
      </c>
      <c r="W119" s="144">
        <f>V119*K119</f>
        <v>0.37232999999999999</v>
      </c>
      <c r="X119" s="144">
        <v>0</v>
      </c>
      <c r="Y119" s="144">
        <f>X119*K119</f>
        <v>0</v>
      </c>
      <c r="Z119" s="144">
        <v>0</v>
      </c>
      <c r="AA119" s="145">
        <f>Z119*K119</f>
        <v>0</v>
      </c>
      <c r="AR119" s="17" t="s">
        <v>136</v>
      </c>
      <c r="AT119" s="17" t="s">
        <v>132</v>
      </c>
      <c r="AU119" s="17" t="s">
        <v>83</v>
      </c>
      <c r="AY119" s="17" t="s">
        <v>131</v>
      </c>
      <c r="BE119" s="146">
        <f>IF(U119="základná",N119,0)</f>
        <v>0</v>
      </c>
      <c r="BF119" s="146">
        <f>IF(U119="znížená",N119,0)</f>
        <v>0</v>
      </c>
      <c r="BG119" s="146">
        <f>IF(U119="zákl. prenesená",N119,0)</f>
        <v>0</v>
      </c>
      <c r="BH119" s="146">
        <f>IF(U119="zníž. prenesená",N119,0)</f>
        <v>0</v>
      </c>
      <c r="BI119" s="146">
        <f>IF(U119="nulová",N119,0)</f>
        <v>0</v>
      </c>
      <c r="BJ119" s="17" t="s">
        <v>83</v>
      </c>
      <c r="BK119" s="146">
        <f>ROUND(L119*K119,2)</f>
        <v>0</v>
      </c>
      <c r="BL119" s="17" t="s">
        <v>136</v>
      </c>
      <c r="BM119" s="17" t="s">
        <v>302</v>
      </c>
    </row>
    <row r="120" spans="2:65" s="1" customFormat="1" ht="31.5" customHeight="1">
      <c r="B120" s="137"/>
      <c r="C120" s="138" t="s">
        <v>89</v>
      </c>
      <c r="D120" s="138" t="s">
        <v>132</v>
      </c>
      <c r="E120" s="139" t="s">
        <v>303</v>
      </c>
      <c r="F120" s="212" t="s">
        <v>304</v>
      </c>
      <c r="G120" s="212"/>
      <c r="H120" s="212"/>
      <c r="I120" s="212"/>
      <c r="J120" s="140" t="s">
        <v>229</v>
      </c>
      <c r="K120" s="141">
        <v>3.5459999999999998</v>
      </c>
      <c r="L120" s="213">
        <v>0</v>
      </c>
      <c r="M120" s="213"/>
      <c r="N120" s="213">
        <f>ROUND(L120*K120,2)</f>
        <v>0</v>
      </c>
      <c r="O120" s="213"/>
      <c r="P120" s="213"/>
      <c r="Q120" s="213"/>
      <c r="R120" s="142"/>
      <c r="T120" s="143" t="s">
        <v>5</v>
      </c>
      <c r="U120" s="40" t="s">
        <v>41</v>
      </c>
      <c r="V120" s="144">
        <v>0</v>
      </c>
      <c r="W120" s="144">
        <f>V120*K120</f>
        <v>0</v>
      </c>
      <c r="X120" s="144">
        <v>0</v>
      </c>
      <c r="Y120" s="144">
        <f>X120*K120</f>
        <v>0</v>
      </c>
      <c r="Z120" s="144">
        <v>0</v>
      </c>
      <c r="AA120" s="145">
        <f>Z120*K120</f>
        <v>0</v>
      </c>
      <c r="AR120" s="17" t="s">
        <v>136</v>
      </c>
      <c r="AT120" s="17" t="s">
        <v>132</v>
      </c>
      <c r="AU120" s="17" t="s">
        <v>83</v>
      </c>
      <c r="AY120" s="17" t="s">
        <v>131</v>
      </c>
      <c r="BE120" s="146">
        <f>IF(U120="základná",N120,0)</f>
        <v>0</v>
      </c>
      <c r="BF120" s="146">
        <f>IF(U120="znížená",N120,0)</f>
        <v>0</v>
      </c>
      <c r="BG120" s="146">
        <f>IF(U120="zákl. prenesená",N120,0)</f>
        <v>0</v>
      </c>
      <c r="BH120" s="146">
        <f>IF(U120="zníž. prenesená",N120,0)</f>
        <v>0</v>
      </c>
      <c r="BI120" s="146">
        <f>IF(U120="nulová",N120,0)</f>
        <v>0</v>
      </c>
      <c r="BJ120" s="17" t="s">
        <v>83</v>
      </c>
      <c r="BK120" s="146">
        <f>ROUND(L120*K120,2)</f>
        <v>0</v>
      </c>
      <c r="BL120" s="17" t="s">
        <v>136</v>
      </c>
      <c r="BM120" s="17" t="s">
        <v>305</v>
      </c>
    </row>
    <row r="121" spans="2:65" s="9" customFormat="1" ht="37.35" customHeight="1">
      <c r="B121" s="126"/>
      <c r="C121" s="127"/>
      <c r="D121" s="128" t="s">
        <v>111</v>
      </c>
      <c r="E121" s="128"/>
      <c r="F121" s="128"/>
      <c r="G121" s="128"/>
      <c r="H121" s="128"/>
      <c r="I121" s="128"/>
      <c r="J121" s="128"/>
      <c r="K121" s="128"/>
      <c r="L121" s="128"/>
      <c r="M121" s="128"/>
      <c r="N121" s="222">
        <f>BK121</f>
        <v>0</v>
      </c>
      <c r="O121" s="223"/>
      <c r="P121" s="223"/>
      <c r="Q121" s="223"/>
      <c r="R121" s="129"/>
      <c r="T121" s="130"/>
      <c r="U121" s="127"/>
      <c r="V121" s="127"/>
      <c r="W121" s="131">
        <f>W122</f>
        <v>185.07062199999999</v>
      </c>
      <c r="X121" s="127"/>
      <c r="Y121" s="131">
        <f>Y122</f>
        <v>0.99034400000000011</v>
      </c>
      <c r="Z121" s="127"/>
      <c r="AA121" s="132">
        <f>AA122</f>
        <v>0</v>
      </c>
      <c r="AR121" s="133" t="s">
        <v>83</v>
      </c>
      <c r="AT121" s="134" t="s">
        <v>73</v>
      </c>
      <c r="AU121" s="134" t="s">
        <v>74</v>
      </c>
      <c r="AY121" s="133" t="s">
        <v>131</v>
      </c>
      <c r="BK121" s="135">
        <f>BK122</f>
        <v>0</v>
      </c>
    </row>
    <row r="122" spans="2:65" s="9" customFormat="1" ht="19.899999999999999" customHeight="1">
      <c r="B122" s="126"/>
      <c r="C122" s="127"/>
      <c r="D122" s="136" t="s">
        <v>115</v>
      </c>
      <c r="E122" s="136"/>
      <c r="F122" s="136"/>
      <c r="G122" s="136"/>
      <c r="H122" s="136"/>
      <c r="I122" s="136"/>
      <c r="J122" s="136"/>
      <c r="K122" s="136"/>
      <c r="L122" s="136">
        <v>0</v>
      </c>
      <c r="M122" s="136"/>
      <c r="N122" s="220">
        <f>BK122</f>
        <v>0</v>
      </c>
      <c r="O122" s="221"/>
      <c r="P122" s="221"/>
      <c r="Q122" s="221"/>
      <c r="R122" s="129"/>
      <c r="T122" s="130"/>
      <c r="U122" s="127"/>
      <c r="V122" s="127"/>
      <c r="W122" s="131">
        <f>SUM(W123:W131)</f>
        <v>185.07062199999999</v>
      </c>
      <c r="X122" s="127"/>
      <c r="Y122" s="131">
        <f>SUM(Y123:Y131)</f>
        <v>0.99034400000000011</v>
      </c>
      <c r="Z122" s="127"/>
      <c r="AA122" s="132">
        <f>SUM(AA123:AA131)</f>
        <v>0</v>
      </c>
      <c r="AR122" s="133" t="s">
        <v>83</v>
      </c>
      <c r="AT122" s="134" t="s">
        <v>73</v>
      </c>
      <c r="AU122" s="134" t="s">
        <v>80</v>
      </c>
      <c r="AY122" s="133" t="s">
        <v>131</v>
      </c>
      <c r="BK122" s="135">
        <f>SUM(BK123:BK131)</f>
        <v>0</v>
      </c>
    </row>
    <row r="123" spans="2:65" s="1" customFormat="1" ht="31.5" customHeight="1">
      <c r="B123" s="137"/>
      <c r="C123" s="138" t="s">
        <v>154</v>
      </c>
      <c r="D123" s="138" t="s">
        <v>132</v>
      </c>
      <c r="E123" s="139" t="s">
        <v>306</v>
      </c>
      <c r="F123" s="212" t="s">
        <v>307</v>
      </c>
      <c r="G123" s="212"/>
      <c r="H123" s="212"/>
      <c r="I123" s="212"/>
      <c r="J123" s="140" t="s">
        <v>173</v>
      </c>
      <c r="K123" s="141">
        <v>151.19999999999999</v>
      </c>
      <c r="L123" s="213">
        <v>0</v>
      </c>
      <c r="M123" s="213"/>
      <c r="N123" s="213">
        <f t="shared" ref="N123:N131" si="0">ROUND(L123*K123,2)</f>
        <v>0</v>
      </c>
      <c r="O123" s="213"/>
      <c r="P123" s="213"/>
      <c r="Q123" s="213"/>
      <c r="R123" s="142"/>
      <c r="T123" s="143" t="s">
        <v>5</v>
      </c>
      <c r="U123" s="40" t="s">
        <v>41</v>
      </c>
      <c r="V123" s="144">
        <v>1.0759099999999999</v>
      </c>
      <c r="W123" s="144">
        <f t="shared" ref="W123:W131" si="1">V123*K123</f>
        <v>162.67759199999998</v>
      </c>
      <c r="X123" s="144">
        <v>2.1000000000000001E-4</v>
      </c>
      <c r="Y123" s="144">
        <f t="shared" ref="Y123:Y131" si="2">X123*K123</f>
        <v>3.1751999999999996E-2</v>
      </c>
      <c r="Z123" s="144">
        <v>0</v>
      </c>
      <c r="AA123" s="145">
        <f t="shared" ref="AA123:AA131" si="3">Z123*K123</f>
        <v>0</v>
      </c>
      <c r="AR123" s="17" t="s">
        <v>140</v>
      </c>
      <c r="AT123" s="17" t="s">
        <v>132</v>
      </c>
      <c r="AU123" s="17" t="s">
        <v>83</v>
      </c>
      <c r="AY123" s="17" t="s">
        <v>131</v>
      </c>
      <c r="BE123" s="146">
        <f t="shared" ref="BE123:BE131" si="4">IF(U123="základná",N123,0)</f>
        <v>0</v>
      </c>
      <c r="BF123" s="146">
        <f t="shared" ref="BF123:BF131" si="5">IF(U123="znížená",N123,0)</f>
        <v>0</v>
      </c>
      <c r="BG123" s="146">
        <f t="shared" ref="BG123:BG131" si="6">IF(U123="zákl. prenesená",N123,0)</f>
        <v>0</v>
      </c>
      <c r="BH123" s="146">
        <f t="shared" ref="BH123:BH131" si="7">IF(U123="zníž. prenesená",N123,0)</f>
        <v>0</v>
      </c>
      <c r="BI123" s="146">
        <f t="shared" ref="BI123:BI131" si="8">IF(U123="nulová",N123,0)</f>
        <v>0</v>
      </c>
      <c r="BJ123" s="17" t="s">
        <v>83</v>
      </c>
      <c r="BK123" s="146">
        <f t="shared" ref="BK123:BK131" si="9">ROUND(L123*K123,2)</f>
        <v>0</v>
      </c>
      <c r="BL123" s="17" t="s">
        <v>140</v>
      </c>
      <c r="BM123" s="17" t="s">
        <v>308</v>
      </c>
    </row>
    <row r="124" spans="2:65" s="1" customFormat="1" ht="31.5" customHeight="1">
      <c r="B124" s="137"/>
      <c r="C124" s="147" t="s">
        <v>158</v>
      </c>
      <c r="D124" s="147" t="s">
        <v>149</v>
      </c>
      <c r="E124" s="148" t="s">
        <v>309</v>
      </c>
      <c r="F124" s="214" t="s">
        <v>310</v>
      </c>
      <c r="G124" s="214"/>
      <c r="H124" s="214"/>
      <c r="I124" s="214"/>
      <c r="J124" s="149" t="s">
        <v>173</v>
      </c>
      <c r="K124" s="150">
        <v>158.76</v>
      </c>
      <c r="L124" s="215">
        <v>0</v>
      </c>
      <c r="M124" s="215"/>
      <c r="N124" s="215">
        <f t="shared" si="0"/>
        <v>0</v>
      </c>
      <c r="O124" s="213"/>
      <c r="P124" s="213"/>
      <c r="Q124" s="213"/>
      <c r="R124" s="142"/>
      <c r="T124" s="143" t="s">
        <v>5</v>
      </c>
      <c r="U124" s="40" t="s">
        <v>41</v>
      </c>
      <c r="V124" s="144">
        <v>0</v>
      </c>
      <c r="W124" s="144">
        <f t="shared" si="1"/>
        <v>0</v>
      </c>
      <c r="X124" s="144">
        <v>1E-4</v>
      </c>
      <c r="Y124" s="144">
        <f t="shared" si="2"/>
        <v>1.5876000000000001E-2</v>
      </c>
      <c r="Z124" s="144">
        <v>0</v>
      </c>
      <c r="AA124" s="145">
        <f t="shared" si="3"/>
        <v>0</v>
      </c>
      <c r="AR124" s="17" t="s">
        <v>152</v>
      </c>
      <c r="AT124" s="17" t="s">
        <v>149</v>
      </c>
      <c r="AU124" s="17" t="s">
        <v>83</v>
      </c>
      <c r="AY124" s="17" t="s">
        <v>131</v>
      </c>
      <c r="BE124" s="146">
        <f t="shared" si="4"/>
        <v>0</v>
      </c>
      <c r="BF124" s="146">
        <f t="shared" si="5"/>
        <v>0</v>
      </c>
      <c r="BG124" s="146">
        <f t="shared" si="6"/>
        <v>0</v>
      </c>
      <c r="BH124" s="146">
        <f t="shared" si="7"/>
        <v>0</v>
      </c>
      <c r="BI124" s="146">
        <f t="shared" si="8"/>
        <v>0</v>
      </c>
      <c r="BJ124" s="17" t="s">
        <v>83</v>
      </c>
      <c r="BK124" s="146">
        <f t="shared" si="9"/>
        <v>0</v>
      </c>
      <c r="BL124" s="17" t="s">
        <v>140</v>
      </c>
      <c r="BM124" s="17" t="s">
        <v>311</v>
      </c>
    </row>
    <row r="125" spans="2:65" s="1" customFormat="1" ht="31.5" customHeight="1">
      <c r="B125" s="137"/>
      <c r="C125" s="147" t="s">
        <v>162</v>
      </c>
      <c r="D125" s="147" t="s">
        <v>149</v>
      </c>
      <c r="E125" s="148" t="s">
        <v>312</v>
      </c>
      <c r="F125" s="214" t="s">
        <v>313</v>
      </c>
      <c r="G125" s="214"/>
      <c r="H125" s="214"/>
      <c r="I125" s="214"/>
      <c r="J125" s="149" t="s">
        <v>173</v>
      </c>
      <c r="K125" s="150">
        <v>158.76</v>
      </c>
      <c r="L125" s="215">
        <v>0</v>
      </c>
      <c r="M125" s="215"/>
      <c r="N125" s="215">
        <f t="shared" si="0"/>
        <v>0</v>
      </c>
      <c r="O125" s="213"/>
      <c r="P125" s="213"/>
      <c r="Q125" s="213"/>
      <c r="R125" s="142"/>
      <c r="T125" s="143" t="s">
        <v>5</v>
      </c>
      <c r="U125" s="40" t="s">
        <v>41</v>
      </c>
      <c r="V125" s="144">
        <v>0</v>
      </c>
      <c r="W125" s="144">
        <f t="shared" si="1"/>
        <v>0</v>
      </c>
      <c r="X125" s="144">
        <v>1E-4</v>
      </c>
      <c r="Y125" s="144">
        <f t="shared" si="2"/>
        <v>1.5876000000000001E-2</v>
      </c>
      <c r="Z125" s="144">
        <v>0</v>
      </c>
      <c r="AA125" s="145">
        <f t="shared" si="3"/>
        <v>0</v>
      </c>
      <c r="AR125" s="17" t="s">
        <v>152</v>
      </c>
      <c r="AT125" s="17" t="s">
        <v>149</v>
      </c>
      <c r="AU125" s="17" t="s">
        <v>83</v>
      </c>
      <c r="AY125" s="17" t="s">
        <v>131</v>
      </c>
      <c r="BE125" s="146">
        <f t="shared" si="4"/>
        <v>0</v>
      </c>
      <c r="BF125" s="146">
        <f t="shared" si="5"/>
        <v>0</v>
      </c>
      <c r="BG125" s="146">
        <f t="shared" si="6"/>
        <v>0</v>
      </c>
      <c r="BH125" s="146">
        <f t="shared" si="7"/>
        <v>0</v>
      </c>
      <c r="BI125" s="146">
        <f t="shared" si="8"/>
        <v>0</v>
      </c>
      <c r="BJ125" s="17" t="s">
        <v>83</v>
      </c>
      <c r="BK125" s="146">
        <f t="shared" si="9"/>
        <v>0</v>
      </c>
      <c r="BL125" s="17" t="s">
        <v>140</v>
      </c>
      <c r="BM125" s="17" t="s">
        <v>314</v>
      </c>
    </row>
    <row r="126" spans="2:65" s="1" customFormat="1" ht="31.5" customHeight="1">
      <c r="B126" s="137"/>
      <c r="C126" s="147" t="s">
        <v>166</v>
      </c>
      <c r="D126" s="147" t="s">
        <v>149</v>
      </c>
      <c r="E126" s="148" t="s">
        <v>315</v>
      </c>
      <c r="F126" s="214" t="s">
        <v>316</v>
      </c>
      <c r="G126" s="214"/>
      <c r="H126" s="214"/>
      <c r="I126" s="214"/>
      <c r="J126" s="149" t="s">
        <v>178</v>
      </c>
      <c r="K126" s="150">
        <v>12</v>
      </c>
      <c r="L126" s="215">
        <v>0</v>
      </c>
      <c r="M126" s="215"/>
      <c r="N126" s="215">
        <f t="shared" si="0"/>
        <v>0</v>
      </c>
      <c r="O126" s="213"/>
      <c r="P126" s="213"/>
      <c r="Q126" s="213"/>
      <c r="R126" s="142"/>
      <c r="T126" s="143" t="s">
        <v>5</v>
      </c>
      <c r="U126" s="40" t="s">
        <v>41</v>
      </c>
      <c r="V126" s="144">
        <v>0</v>
      </c>
      <c r="W126" s="144">
        <f t="shared" si="1"/>
        <v>0</v>
      </c>
      <c r="X126" s="144">
        <v>5.1999999999999998E-2</v>
      </c>
      <c r="Y126" s="144">
        <f t="shared" si="2"/>
        <v>0.624</v>
      </c>
      <c r="Z126" s="144">
        <v>0</v>
      </c>
      <c r="AA126" s="145">
        <f t="shared" si="3"/>
        <v>0</v>
      </c>
      <c r="AR126" s="17" t="s">
        <v>152</v>
      </c>
      <c r="AT126" s="17" t="s">
        <v>149</v>
      </c>
      <c r="AU126" s="17" t="s">
        <v>83</v>
      </c>
      <c r="AY126" s="17" t="s">
        <v>131</v>
      </c>
      <c r="BE126" s="146">
        <f t="shared" si="4"/>
        <v>0</v>
      </c>
      <c r="BF126" s="146">
        <f t="shared" si="5"/>
        <v>0</v>
      </c>
      <c r="BG126" s="146">
        <f t="shared" si="6"/>
        <v>0</v>
      </c>
      <c r="BH126" s="146">
        <f t="shared" si="7"/>
        <v>0</v>
      </c>
      <c r="BI126" s="146">
        <f t="shared" si="8"/>
        <v>0</v>
      </c>
      <c r="BJ126" s="17" t="s">
        <v>83</v>
      </c>
      <c r="BK126" s="146">
        <f t="shared" si="9"/>
        <v>0</v>
      </c>
      <c r="BL126" s="17" t="s">
        <v>140</v>
      </c>
      <c r="BM126" s="17" t="s">
        <v>317</v>
      </c>
    </row>
    <row r="127" spans="2:65" s="1" customFormat="1" ht="44.25" customHeight="1">
      <c r="B127" s="137"/>
      <c r="C127" s="138" t="s">
        <v>170</v>
      </c>
      <c r="D127" s="138" t="s">
        <v>132</v>
      </c>
      <c r="E127" s="139" t="s">
        <v>318</v>
      </c>
      <c r="F127" s="212" t="s">
        <v>319</v>
      </c>
      <c r="G127" s="212"/>
      <c r="H127" s="212"/>
      <c r="I127" s="212"/>
      <c r="J127" s="140" t="s">
        <v>178</v>
      </c>
      <c r="K127" s="141">
        <v>2</v>
      </c>
      <c r="L127" s="213">
        <v>0</v>
      </c>
      <c r="M127" s="213"/>
      <c r="N127" s="213">
        <f t="shared" si="0"/>
        <v>0</v>
      </c>
      <c r="O127" s="213"/>
      <c r="P127" s="213"/>
      <c r="Q127" s="213"/>
      <c r="R127" s="142"/>
      <c r="T127" s="143" t="s">
        <v>5</v>
      </c>
      <c r="U127" s="40" t="s">
        <v>41</v>
      </c>
      <c r="V127" s="144">
        <v>6.78721</v>
      </c>
      <c r="W127" s="144">
        <f t="shared" si="1"/>
        <v>13.57442</v>
      </c>
      <c r="X127" s="144">
        <v>7.2999999999999996E-4</v>
      </c>
      <c r="Y127" s="144">
        <f t="shared" si="2"/>
        <v>1.4599999999999999E-3</v>
      </c>
      <c r="Z127" s="144">
        <v>0</v>
      </c>
      <c r="AA127" s="145">
        <f t="shared" si="3"/>
        <v>0</v>
      </c>
      <c r="AR127" s="17" t="s">
        <v>140</v>
      </c>
      <c r="AT127" s="17" t="s">
        <v>132</v>
      </c>
      <c r="AU127" s="17" t="s">
        <v>83</v>
      </c>
      <c r="AY127" s="17" t="s">
        <v>131</v>
      </c>
      <c r="BE127" s="146">
        <f t="shared" si="4"/>
        <v>0</v>
      </c>
      <c r="BF127" s="146">
        <f t="shared" si="5"/>
        <v>0</v>
      </c>
      <c r="BG127" s="146">
        <f t="shared" si="6"/>
        <v>0</v>
      </c>
      <c r="BH127" s="146">
        <f t="shared" si="7"/>
        <v>0</v>
      </c>
      <c r="BI127" s="146">
        <f t="shared" si="8"/>
        <v>0</v>
      </c>
      <c r="BJ127" s="17" t="s">
        <v>83</v>
      </c>
      <c r="BK127" s="146">
        <f t="shared" si="9"/>
        <v>0</v>
      </c>
      <c r="BL127" s="17" t="s">
        <v>140</v>
      </c>
      <c r="BM127" s="17" t="s">
        <v>320</v>
      </c>
    </row>
    <row r="128" spans="2:65" s="1" customFormat="1" ht="44.25" customHeight="1">
      <c r="B128" s="137"/>
      <c r="C128" s="147" t="s">
        <v>175</v>
      </c>
      <c r="D128" s="147" t="s">
        <v>149</v>
      </c>
      <c r="E128" s="148" t="s">
        <v>321</v>
      </c>
      <c r="F128" s="214" t="s">
        <v>322</v>
      </c>
      <c r="G128" s="214"/>
      <c r="H128" s="214"/>
      <c r="I128" s="214"/>
      <c r="J128" s="149" t="s">
        <v>178</v>
      </c>
      <c r="K128" s="150">
        <v>2</v>
      </c>
      <c r="L128" s="215">
        <v>0</v>
      </c>
      <c r="M128" s="215"/>
      <c r="N128" s="215">
        <f t="shared" si="0"/>
        <v>0</v>
      </c>
      <c r="O128" s="213"/>
      <c r="P128" s="213"/>
      <c r="Q128" s="213"/>
      <c r="R128" s="142"/>
      <c r="T128" s="143" t="s">
        <v>5</v>
      </c>
      <c r="U128" s="40" t="s">
        <v>41</v>
      </c>
      <c r="V128" s="144">
        <v>0</v>
      </c>
      <c r="W128" s="144">
        <f t="shared" si="1"/>
        <v>0</v>
      </c>
      <c r="X128" s="144">
        <v>0.1</v>
      </c>
      <c r="Y128" s="144">
        <f t="shared" si="2"/>
        <v>0.2</v>
      </c>
      <c r="Z128" s="144">
        <v>0</v>
      </c>
      <c r="AA128" s="145">
        <f t="shared" si="3"/>
        <v>0</v>
      </c>
      <c r="AR128" s="17" t="s">
        <v>152</v>
      </c>
      <c r="AT128" s="17" t="s">
        <v>149</v>
      </c>
      <c r="AU128" s="17" t="s">
        <v>83</v>
      </c>
      <c r="AY128" s="17" t="s">
        <v>131</v>
      </c>
      <c r="BE128" s="146">
        <f t="shared" si="4"/>
        <v>0</v>
      </c>
      <c r="BF128" s="146">
        <f t="shared" si="5"/>
        <v>0</v>
      </c>
      <c r="BG128" s="146">
        <f t="shared" si="6"/>
        <v>0</v>
      </c>
      <c r="BH128" s="146">
        <f t="shared" si="7"/>
        <v>0</v>
      </c>
      <c r="BI128" s="146">
        <f t="shared" si="8"/>
        <v>0</v>
      </c>
      <c r="BJ128" s="17" t="s">
        <v>83</v>
      </c>
      <c r="BK128" s="146">
        <f t="shared" si="9"/>
        <v>0</v>
      </c>
      <c r="BL128" s="17" t="s">
        <v>140</v>
      </c>
      <c r="BM128" s="17" t="s">
        <v>323</v>
      </c>
    </row>
    <row r="129" spans="2:65" s="1" customFormat="1" ht="22.5" customHeight="1">
      <c r="B129" s="137"/>
      <c r="C129" s="138" t="s">
        <v>180</v>
      </c>
      <c r="D129" s="138" t="s">
        <v>132</v>
      </c>
      <c r="E129" s="139" t="s">
        <v>324</v>
      </c>
      <c r="F129" s="212" t="s">
        <v>325</v>
      </c>
      <c r="G129" s="212"/>
      <c r="H129" s="212"/>
      <c r="I129" s="212"/>
      <c r="J129" s="140" t="s">
        <v>178</v>
      </c>
      <c r="K129" s="141">
        <v>1</v>
      </c>
      <c r="L129" s="213">
        <v>0</v>
      </c>
      <c r="M129" s="213"/>
      <c r="N129" s="213">
        <f t="shared" si="0"/>
        <v>0</v>
      </c>
      <c r="O129" s="213"/>
      <c r="P129" s="213"/>
      <c r="Q129" s="213"/>
      <c r="R129" s="142"/>
      <c r="T129" s="143" t="s">
        <v>5</v>
      </c>
      <c r="U129" s="40" t="s">
        <v>41</v>
      </c>
      <c r="V129" s="144">
        <v>8.8186099999999996</v>
      </c>
      <c r="W129" s="144">
        <f t="shared" si="1"/>
        <v>8.8186099999999996</v>
      </c>
      <c r="X129" s="144">
        <v>1.3799999999999999E-3</v>
      </c>
      <c r="Y129" s="144">
        <f t="shared" si="2"/>
        <v>1.3799999999999999E-3</v>
      </c>
      <c r="Z129" s="144">
        <v>0</v>
      </c>
      <c r="AA129" s="145">
        <f t="shared" si="3"/>
        <v>0</v>
      </c>
      <c r="AR129" s="17" t="s">
        <v>140</v>
      </c>
      <c r="AT129" s="17" t="s">
        <v>132</v>
      </c>
      <c r="AU129" s="17" t="s">
        <v>83</v>
      </c>
      <c r="AY129" s="17" t="s">
        <v>131</v>
      </c>
      <c r="BE129" s="146">
        <f t="shared" si="4"/>
        <v>0</v>
      </c>
      <c r="BF129" s="146">
        <f t="shared" si="5"/>
        <v>0</v>
      </c>
      <c r="BG129" s="146">
        <f t="shared" si="6"/>
        <v>0</v>
      </c>
      <c r="BH129" s="146">
        <f t="shared" si="7"/>
        <v>0</v>
      </c>
      <c r="BI129" s="146">
        <f t="shared" si="8"/>
        <v>0</v>
      </c>
      <c r="BJ129" s="17" t="s">
        <v>83</v>
      </c>
      <c r="BK129" s="146">
        <f t="shared" si="9"/>
        <v>0</v>
      </c>
      <c r="BL129" s="17" t="s">
        <v>140</v>
      </c>
      <c r="BM129" s="17" t="s">
        <v>326</v>
      </c>
    </row>
    <row r="130" spans="2:65" s="1" customFormat="1" ht="31.5" customHeight="1">
      <c r="B130" s="137"/>
      <c r="C130" s="147" t="s">
        <v>184</v>
      </c>
      <c r="D130" s="147" t="s">
        <v>149</v>
      </c>
      <c r="E130" s="148" t="s">
        <v>327</v>
      </c>
      <c r="F130" s="214" t="s">
        <v>328</v>
      </c>
      <c r="G130" s="214"/>
      <c r="H130" s="214"/>
      <c r="I130" s="214"/>
      <c r="J130" s="149" t="s">
        <v>178</v>
      </c>
      <c r="K130" s="150">
        <v>1</v>
      </c>
      <c r="L130" s="215">
        <v>0</v>
      </c>
      <c r="M130" s="215"/>
      <c r="N130" s="215">
        <f t="shared" si="0"/>
        <v>0</v>
      </c>
      <c r="O130" s="213"/>
      <c r="P130" s="213"/>
      <c r="Q130" s="213"/>
      <c r="R130" s="142"/>
      <c r="T130" s="143" t="s">
        <v>5</v>
      </c>
      <c r="U130" s="40" t="s">
        <v>41</v>
      </c>
      <c r="V130" s="144">
        <v>0</v>
      </c>
      <c r="W130" s="144">
        <f t="shared" si="1"/>
        <v>0</v>
      </c>
      <c r="X130" s="144">
        <v>0.1</v>
      </c>
      <c r="Y130" s="144">
        <f t="shared" si="2"/>
        <v>0.1</v>
      </c>
      <c r="Z130" s="144">
        <v>0</v>
      </c>
      <c r="AA130" s="145">
        <f t="shared" si="3"/>
        <v>0</v>
      </c>
      <c r="AR130" s="17" t="s">
        <v>152</v>
      </c>
      <c r="AT130" s="17" t="s">
        <v>149</v>
      </c>
      <c r="AU130" s="17" t="s">
        <v>83</v>
      </c>
      <c r="AY130" s="17" t="s">
        <v>131</v>
      </c>
      <c r="BE130" s="146">
        <f t="shared" si="4"/>
        <v>0</v>
      </c>
      <c r="BF130" s="146">
        <f t="shared" si="5"/>
        <v>0</v>
      </c>
      <c r="BG130" s="146">
        <f t="shared" si="6"/>
        <v>0</v>
      </c>
      <c r="BH130" s="146">
        <f t="shared" si="7"/>
        <v>0</v>
      </c>
      <c r="BI130" s="146">
        <f t="shared" si="8"/>
        <v>0</v>
      </c>
      <c r="BJ130" s="17" t="s">
        <v>83</v>
      </c>
      <c r="BK130" s="146">
        <f t="shared" si="9"/>
        <v>0</v>
      </c>
      <c r="BL130" s="17" t="s">
        <v>140</v>
      </c>
      <c r="BM130" s="17" t="s">
        <v>329</v>
      </c>
    </row>
    <row r="131" spans="2:65" s="1" customFormat="1" ht="31.5" customHeight="1">
      <c r="B131" s="137"/>
      <c r="C131" s="138" t="s">
        <v>188</v>
      </c>
      <c r="D131" s="138" t="s">
        <v>132</v>
      </c>
      <c r="E131" s="139" t="s">
        <v>232</v>
      </c>
      <c r="F131" s="212" t="s">
        <v>233</v>
      </c>
      <c r="G131" s="212"/>
      <c r="H131" s="212"/>
      <c r="I131" s="212"/>
      <c r="J131" s="140" t="s">
        <v>144</v>
      </c>
      <c r="K131" s="141">
        <v>218.36600000000001</v>
      </c>
      <c r="L131" s="213">
        <v>0</v>
      </c>
      <c r="M131" s="213"/>
      <c r="N131" s="213">
        <f t="shared" si="0"/>
        <v>0</v>
      </c>
      <c r="O131" s="213"/>
      <c r="P131" s="213"/>
      <c r="Q131" s="213"/>
      <c r="R131" s="142"/>
      <c r="T131" s="143" t="s">
        <v>5</v>
      </c>
      <c r="U131" s="151" t="s">
        <v>41</v>
      </c>
      <c r="V131" s="152">
        <v>0</v>
      </c>
      <c r="W131" s="152">
        <f t="shared" si="1"/>
        <v>0</v>
      </c>
      <c r="X131" s="152">
        <v>0</v>
      </c>
      <c r="Y131" s="152">
        <f t="shared" si="2"/>
        <v>0</v>
      </c>
      <c r="Z131" s="152">
        <v>0</v>
      </c>
      <c r="AA131" s="153">
        <f t="shared" si="3"/>
        <v>0</v>
      </c>
      <c r="AR131" s="17" t="s">
        <v>140</v>
      </c>
      <c r="AT131" s="17" t="s">
        <v>132</v>
      </c>
      <c r="AU131" s="17" t="s">
        <v>83</v>
      </c>
      <c r="AY131" s="17" t="s">
        <v>131</v>
      </c>
      <c r="BE131" s="146">
        <f t="shared" si="4"/>
        <v>0</v>
      </c>
      <c r="BF131" s="146">
        <f t="shared" si="5"/>
        <v>0</v>
      </c>
      <c r="BG131" s="146">
        <f t="shared" si="6"/>
        <v>0</v>
      </c>
      <c r="BH131" s="146">
        <f t="shared" si="7"/>
        <v>0</v>
      </c>
      <c r="BI131" s="146">
        <f t="shared" si="8"/>
        <v>0</v>
      </c>
      <c r="BJ131" s="17" t="s">
        <v>83</v>
      </c>
      <c r="BK131" s="146">
        <f t="shared" si="9"/>
        <v>0</v>
      </c>
      <c r="BL131" s="17" t="s">
        <v>140</v>
      </c>
      <c r="BM131" s="17" t="s">
        <v>330</v>
      </c>
    </row>
    <row r="132" spans="2:65" s="1" customFormat="1" ht="6.95" customHeight="1">
      <c r="B132" s="55"/>
      <c r="C132" s="56"/>
      <c r="D132" s="56"/>
      <c r="E132" s="56"/>
      <c r="F132" s="56"/>
      <c r="G132" s="56"/>
      <c r="H132" s="56"/>
      <c r="I132" s="56"/>
      <c r="J132" s="56"/>
      <c r="K132" s="56"/>
      <c r="L132" s="56">
        <v>0</v>
      </c>
      <c r="M132" s="56"/>
      <c r="N132" s="56"/>
      <c r="O132" s="56"/>
      <c r="P132" s="56"/>
      <c r="Q132" s="56"/>
      <c r="R132" s="57"/>
    </row>
    <row r="133" spans="2:65">
      <c r="L133">
        <v>0</v>
      </c>
    </row>
  </sheetData>
  <mergeCells count="101">
    <mergeCell ref="S2:AC2"/>
    <mergeCell ref="F131:I131"/>
    <mergeCell ref="L131:M131"/>
    <mergeCell ref="N131:Q131"/>
    <mergeCell ref="N113:Q113"/>
    <mergeCell ref="N114:Q114"/>
    <mergeCell ref="N115:Q115"/>
    <mergeCell ref="N121:Q121"/>
    <mergeCell ref="N122:Q122"/>
    <mergeCell ref="N123:Q123"/>
    <mergeCell ref="F124:I124"/>
    <mergeCell ref="L124:M124"/>
    <mergeCell ref="N124:Q124"/>
    <mergeCell ref="F117:I117"/>
    <mergeCell ref="L117:M117"/>
    <mergeCell ref="N117:Q117"/>
    <mergeCell ref="F118:I118"/>
    <mergeCell ref="L118:M118"/>
    <mergeCell ref="N118:Q118"/>
    <mergeCell ref="F119:I119"/>
    <mergeCell ref="L119:M119"/>
    <mergeCell ref="N119:Q119"/>
    <mergeCell ref="M107:P107"/>
    <mergeCell ref="M109:Q109"/>
    <mergeCell ref="H1:K1"/>
    <mergeCell ref="F128:I128"/>
    <mergeCell ref="L128:M128"/>
    <mergeCell ref="N128:Q128"/>
    <mergeCell ref="F129:I129"/>
    <mergeCell ref="L129:M129"/>
    <mergeCell ref="N129:Q129"/>
    <mergeCell ref="F130:I130"/>
    <mergeCell ref="L130:M130"/>
    <mergeCell ref="N130:Q130"/>
    <mergeCell ref="F125:I125"/>
    <mergeCell ref="L125:M125"/>
    <mergeCell ref="N125:Q125"/>
    <mergeCell ref="F126:I126"/>
    <mergeCell ref="L126:M126"/>
    <mergeCell ref="N126:Q126"/>
    <mergeCell ref="F127:I127"/>
    <mergeCell ref="L127:M127"/>
    <mergeCell ref="N127:Q127"/>
    <mergeCell ref="F120:I120"/>
    <mergeCell ref="L120:M120"/>
    <mergeCell ref="N120:Q120"/>
    <mergeCell ref="F123:I123"/>
    <mergeCell ref="L123:M123"/>
    <mergeCell ref="M110:Q110"/>
    <mergeCell ref="F112:I112"/>
    <mergeCell ref="L112:M112"/>
    <mergeCell ref="N112:Q112"/>
    <mergeCell ref="F116:I116"/>
    <mergeCell ref="L116:M116"/>
    <mergeCell ref="N116:Q116"/>
    <mergeCell ref="N89:Q89"/>
    <mergeCell ref="N90:Q90"/>
    <mergeCell ref="N91:Q91"/>
    <mergeCell ref="N92:Q92"/>
    <mergeCell ref="N94:Q94"/>
    <mergeCell ref="L96:Q96"/>
    <mergeCell ref="C102:Q102"/>
    <mergeCell ref="F104:P104"/>
    <mergeCell ref="F105:P105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C2:Q2"/>
    <mergeCell ref="C4:Q4"/>
    <mergeCell ref="F6:P6"/>
    <mergeCell ref="F7:P7"/>
    <mergeCell ref="O9:P9"/>
    <mergeCell ref="O11:P11"/>
    <mergeCell ref="O12:P12"/>
    <mergeCell ref="O14:P14"/>
    <mergeCell ref="O15:P15"/>
  </mergeCells>
  <hyperlinks>
    <hyperlink ref="F1:G1" location="C2" display="1) Krycí list rozpočtu"/>
    <hyperlink ref="H1:K1" location="C86" display="2) Rekapitulácia rozpočtu"/>
    <hyperlink ref="L1" location="C112" display="3) Rozpočet"/>
    <hyperlink ref="S1:T1" location="'Rekapitulácia stavby'!C2" display="Rekapitulácia stavby"/>
  </hyperlinks>
  <pageMargins left="0.58333330000000005" right="0.58333330000000005" top="0.5" bottom="0.46666669999999999" header="0" footer="0"/>
  <pageSetup paperSize="9" scale="95" fitToHeight="100" orientation="portrait" blackAndWhite="1" r:id="rId1"/>
  <headerFooter>
    <oddFooter>&amp;CStrana &amp;P z 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151"/>
  <sheetViews>
    <sheetView showGridLines="0" tabSelected="1" workbookViewId="0">
      <pane ySplit="1" topLeftCell="A2" activePane="bottomLeft" state="frozen"/>
      <selection pane="bottomLeft" activeCell="L28" sqref="L28"/>
    </sheetView>
  </sheetViews>
  <sheetFormatPr defaultRowHeight="13.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7" width="11.1640625" customWidth="1"/>
    <col min="8" max="8" width="12.5" customWidth="1"/>
    <col min="9" max="9" width="7" customWidth="1"/>
    <col min="10" max="10" width="5.1640625" customWidth="1"/>
    <col min="11" max="11" width="11.5" customWidth="1"/>
    <col min="12" max="12" width="12" customWidth="1"/>
    <col min="13" max="14" width="6" customWidth="1"/>
    <col min="15" max="15" width="2" customWidth="1"/>
    <col min="16" max="16" width="12.5" customWidth="1"/>
    <col min="17" max="17" width="4.1640625" customWidth="1"/>
    <col min="18" max="18" width="1.6640625" customWidth="1"/>
    <col min="19" max="19" width="8.1640625" customWidth="1"/>
    <col min="20" max="20" width="29.6640625" hidden="1" customWidth="1"/>
    <col min="21" max="21" width="16.33203125" hidden="1" customWidth="1"/>
    <col min="22" max="22" width="12.33203125" hidden="1" customWidth="1"/>
    <col min="23" max="23" width="16.33203125" hidden="1" customWidth="1"/>
    <col min="24" max="24" width="12.1640625" hidden="1" customWidth="1"/>
    <col min="25" max="25" width="15" hidden="1" customWidth="1"/>
    <col min="26" max="26" width="11" hidden="1" customWidth="1"/>
    <col min="27" max="27" width="15" hidden="1" customWidth="1"/>
    <col min="28" max="28" width="16.33203125" hidden="1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66" ht="21.75" customHeight="1">
      <c r="A1" s="101"/>
      <c r="B1" s="11"/>
      <c r="C1" s="11"/>
      <c r="D1" s="12" t="s">
        <v>1</v>
      </c>
      <c r="E1" s="11"/>
      <c r="F1" s="13" t="s">
        <v>96</v>
      </c>
      <c r="G1" s="13"/>
      <c r="H1" s="216" t="s">
        <v>97</v>
      </c>
      <c r="I1" s="216"/>
      <c r="J1" s="216"/>
      <c r="K1" s="216"/>
      <c r="L1" s="13" t="s">
        <v>98</v>
      </c>
      <c r="M1" s="11"/>
      <c r="N1" s="11"/>
      <c r="O1" s="12" t="s">
        <v>99</v>
      </c>
      <c r="P1" s="11"/>
      <c r="Q1" s="11"/>
      <c r="R1" s="11"/>
      <c r="S1" s="13" t="s">
        <v>100</v>
      </c>
      <c r="T1" s="13"/>
      <c r="U1" s="101"/>
      <c r="V1" s="101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</row>
    <row r="2" spans="1:66" ht="36.950000000000003" customHeight="1">
      <c r="C2" s="159" t="s">
        <v>7</v>
      </c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60"/>
      <c r="S2" s="182" t="s">
        <v>8</v>
      </c>
      <c r="T2" s="183"/>
      <c r="U2" s="183"/>
      <c r="V2" s="183"/>
      <c r="W2" s="183"/>
      <c r="X2" s="183"/>
      <c r="Y2" s="183"/>
      <c r="Z2" s="183"/>
      <c r="AA2" s="183"/>
      <c r="AB2" s="183"/>
      <c r="AC2" s="183"/>
      <c r="AT2" s="17" t="s">
        <v>91</v>
      </c>
    </row>
    <row r="3" spans="1:66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20"/>
      <c r="AT3" s="17" t="s">
        <v>74</v>
      </c>
    </row>
    <row r="4" spans="1:66" ht="36.950000000000003" customHeight="1">
      <c r="B4" s="21"/>
      <c r="C4" s="161" t="s">
        <v>419</v>
      </c>
      <c r="D4" s="162"/>
      <c r="E4" s="162"/>
      <c r="F4" s="162"/>
      <c r="G4" s="162"/>
      <c r="H4" s="162"/>
      <c r="I4" s="162"/>
      <c r="J4" s="162"/>
      <c r="K4" s="162"/>
      <c r="L4" s="162"/>
      <c r="M4" s="162"/>
      <c r="N4" s="162"/>
      <c r="O4" s="162"/>
      <c r="P4" s="162"/>
      <c r="Q4" s="162"/>
      <c r="R4" s="22"/>
      <c r="T4" s="23" t="s">
        <v>12</v>
      </c>
      <c r="AT4" s="17" t="s">
        <v>6</v>
      </c>
    </row>
    <row r="5" spans="1:66" ht="6.95" customHeight="1">
      <c r="B5" s="21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2"/>
    </row>
    <row r="6" spans="1:66" ht="25.35" customHeight="1">
      <c r="B6" s="21"/>
      <c r="C6" s="24"/>
      <c r="D6" s="28" t="s">
        <v>16</v>
      </c>
      <c r="E6" s="24"/>
      <c r="F6" s="193" t="str">
        <f>'Rekapitulácia stavby'!K6</f>
        <v>Zníženie energetickej náročnosti výrobnej haly</v>
      </c>
      <c r="G6" s="194"/>
      <c r="H6" s="194"/>
      <c r="I6" s="194"/>
      <c r="J6" s="194"/>
      <c r="K6" s="194"/>
      <c r="L6" s="194"/>
      <c r="M6" s="194"/>
      <c r="N6" s="194"/>
      <c r="O6" s="194"/>
      <c r="P6" s="194"/>
      <c r="Q6" s="24"/>
      <c r="R6" s="22"/>
    </row>
    <row r="7" spans="1:66" s="1" customFormat="1" ht="32.85" customHeight="1">
      <c r="B7" s="31"/>
      <c r="C7" s="32"/>
      <c r="D7" s="27" t="s">
        <v>101</v>
      </c>
      <c r="E7" s="32"/>
      <c r="F7" s="165" t="s">
        <v>331</v>
      </c>
      <c r="G7" s="195"/>
      <c r="H7" s="195"/>
      <c r="I7" s="195"/>
      <c r="J7" s="195"/>
      <c r="K7" s="195"/>
      <c r="L7" s="195"/>
      <c r="M7" s="195"/>
      <c r="N7" s="195"/>
      <c r="O7" s="195"/>
      <c r="P7" s="195"/>
      <c r="Q7" s="32"/>
      <c r="R7" s="33"/>
    </row>
    <row r="8" spans="1:66" s="1" customFormat="1" ht="14.45" customHeight="1">
      <c r="B8" s="31"/>
      <c r="C8" s="32"/>
      <c r="D8" s="28" t="s">
        <v>18</v>
      </c>
      <c r="E8" s="32"/>
      <c r="F8" s="26" t="s">
        <v>5</v>
      </c>
      <c r="G8" s="32"/>
      <c r="H8" s="32"/>
      <c r="I8" s="32"/>
      <c r="J8" s="32"/>
      <c r="K8" s="32"/>
      <c r="L8" s="32"/>
      <c r="M8" s="28" t="s">
        <v>19</v>
      </c>
      <c r="N8" s="32"/>
      <c r="O8" s="26" t="s">
        <v>5</v>
      </c>
      <c r="P8" s="32"/>
      <c r="Q8" s="32"/>
      <c r="R8" s="33"/>
    </row>
    <row r="9" spans="1:66" s="1" customFormat="1" ht="14.45" customHeight="1">
      <c r="B9" s="31"/>
      <c r="C9" s="32"/>
      <c r="D9" s="28" t="s">
        <v>20</v>
      </c>
      <c r="E9" s="32"/>
      <c r="F9" s="26" t="s">
        <v>21</v>
      </c>
      <c r="G9" s="32"/>
      <c r="H9" s="32"/>
      <c r="I9" s="32"/>
      <c r="J9" s="32"/>
      <c r="K9" s="32"/>
      <c r="L9" s="32"/>
      <c r="M9" s="28" t="s">
        <v>22</v>
      </c>
      <c r="N9" s="32"/>
      <c r="O9" s="196">
        <v>43755</v>
      </c>
      <c r="P9" s="196"/>
      <c r="Q9" s="32"/>
      <c r="R9" s="33"/>
    </row>
    <row r="10" spans="1:66" s="1" customFormat="1" ht="10.9" customHeight="1">
      <c r="B10" s="31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3"/>
    </row>
    <row r="11" spans="1:66" s="1" customFormat="1" ht="14.45" customHeight="1">
      <c r="B11" s="31"/>
      <c r="C11" s="32"/>
      <c r="D11" s="28" t="s">
        <v>23</v>
      </c>
      <c r="E11" s="32"/>
      <c r="F11" s="32"/>
      <c r="G11" s="32"/>
      <c r="H11" s="32"/>
      <c r="I11" s="32"/>
      <c r="J11" s="32"/>
      <c r="K11" s="32"/>
      <c r="L11" s="32"/>
      <c r="M11" s="28" t="s">
        <v>24</v>
      </c>
      <c r="N11" s="32"/>
      <c r="O11" s="163" t="s">
        <v>5</v>
      </c>
      <c r="P11" s="163"/>
      <c r="Q11" s="32"/>
      <c r="R11" s="33"/>
    </row>
    <row r="12" spans="1:66" s="1" customFormat="1" ht="18" customHeight="1">
      <c r="B12" s="31"/>
      <c r="C12" s="32"/>
      <c r="D12" s="32"/>
      <c r="E12" s="26" t="s">
        <v>25</v>
      </c>
      <c r="F12" s="32"/>
      <c r="G12" s="32"/>
      <c r="H12" s="32"/>
      <c r="I12" s="32"/>
      <c r="J12" s="32"/>
      <c r="K12" s="32"/>
      <c r="L12" s="32"/>
      <c r="M12" s="28" t="s">
        <v>26</v>
      </c>
      <c r="N12" s="32"/>
      <c r="O12" s="163" t="s">
        <v>5</v>
      </c>
      <c r="P12" s="163"/>
      <c r="Q12" s="32"/>
      <c r="R12" s="33"/>
    </row>
    <row r="13" spans="1:66" s="1" customFormat="1" ht="6.95" customHeight="1">
      <c r="B13" s="31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3"/>
    </row>
    <row r="14" spans="1:66" s="1" customFormat="1" ht="14.45" customHeight="1">
      <c r="B14" s="31"/>
      <c r="C14" s="32"/>
      <c r="D14" s="28" t="s">
        <v>27</v>
      </c>
      <c r="E14" s="32"/>
      <c r="F14" s="32"/>
      <c r="G14" s="32"/>
      <c r="H14" s="32"/>
      <c r="I14" s="32"/>
      <c r="J14" s="32"/>
      <c r="K14" s="32"/>
      <c r="L14" s="32"/>
      <c r="M14" s="28" t="s">
        <v>24</v>
      </c>
      <c r="N14" s="32"/>
      <c r="O14" s="163" t="str">
        <f>IF('Rekapitulácia stavby'!AN13="","",'Rekapitulácia stavby'!AN13)</f>
        <v/>
      </c>
      <c r="P14" s="163"/>
      <c r="Q14" s="32"/>
      <c r="R14" s="33"/>
    </row>
    <row r="15" spans="1:66" s="1" customFormat="1" ht="18" customHeight="1">
      <c r="B15" s="31"/>
      <c r="C15" s="32"/>
      <c r="D15" s="32"/>
      <c r="E15" s="26" t="str">
        <f>IF('Rekapitulácia stavby'!E14="","",'Rekapitulácia stavby'!E14)</f>
        <v xml:space="preserve"> </v>
      </c>
      <c r="F15" s="32"/>
      <c r="G15" s="32"/>
      <c r="H15" s="32"/>
      <c r="I15" s="32"/>
      <c r="J15" s="32"/>
      <c r="K15" s="32"/>
      <c r="L15" s="32"/>
      <c r="M15" s="28" t="s">
        <v>26</v>
      </c>
      <c r="N15" s="32"/>
      <c r="O15" s="163" t="str">
        <f>IF('Rekapitulácia stavby'!AN14="","",'Rekapitulácia stavby'!AN14)</f>
        <v/>
      </c>
      <c r="P15" s="163"/>
      <c r="Q15" s="32"/>
      <c r="R15" s="33"/>
    </row>
    <row r="16" spans="1:66" s="1" customFormat="1" ht="6.95" customHeight="1">
      <c r="B16" s="31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3"/>
    </row>
    <row r="17" spans="2:18" s="1" customFormat="1" ht="14.45" customHeight="1">
      <c r="B17" s="31"/>
      <c r="C17" s="32"/>
      <c r="D17" s="28" t="s">
        <v>29</v>
      </c>
      <c r="E17" s="32"/>
      <c r="F17" s="32"/>
      <c r="G17" s="32"/>
      <c r="H17" s="32"/>
      <c r="I17" s="32"/>
      <c r="J17" s="32"/>
      <c r="K17" s="32"/>
      <c r="L17" s="32"/>
      <c r="M17" s="28" t="s">
        <v>24</v>
      </c>
      <c r="N17" s="32"/>
      <c r="O17" s="163" t="s">
        <v>5</v>
      </c>
      <c r="P17" s="163"/>
      <c r="Q17" s="32"/>
      <c r="R17" s="33"/>
    </row>
    <row r="18" spans="2:18" s="1" customFormat="1" ht="18" customHeight="1">
      <c r="B18" s="31"/>
      <c r="C18" s="32"/>
      <c r="D18" s="32"/>
      <c r="E18" s="26" t="s">
        <v>30</v>
      </c>
      <c r="F18" s="32"/>
      <c r="G18" s="32"/>
      <c r="H18" s="32"/>
      <c r="I18" s="32"/>
      <c r="J18" s="32"/>
      <c r="K18" s="32"/>
      <c r="L18" s="32"/>
      <c r="M18" s="28" t="s">
        <v>26</v>
      </c>
      <c r="N18" s="32"/>
      <c r="O18" s="163" t="s">
        <v>5</v>
      </c>
      <c r="P18" s="163"/>
      <c r="Q18" s="32"/>
      <c r="R18" s="33"/>
    </row>
    <row r="19" spans="2:18" s="1" customFormat="1" ht="6.95" customHeight="1">
      <c r="B19" s="31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3"/>
    </row>
    <row r="20" spans="2:18" s="1" customFormat="1" ht="14.45" customHeight="1">
      <c r="B20" s="31"/>
      <c r="C20" s="32"/>
      <c r="D20" s="28" t="s">
        <v>32</v>
      </c>
      <c r="E20" s="32"/>
      <c r="F20" s="32"/>
      <c r="G20" s="32"/>
      <c r="H20" s="32"/>
      <c r="I20" s="32"/>
      <c r="J20" s="32"/>
      <c r="K20" s="32"/>
      <c r="L20" s="32"/>
      <c r="M20" s="28" t="s">
        <v>24</v>
      </c>
      <c r="N20" s="32"/>
      <c r="O20" s="163" t="s">
        <v>5</v>
      </c>
      <c r="P20" s="163"/>
      <c r="Q20" s="32"/>
      <c r="R20" s="33"/>
    </row>
    <row r="21" spans="2:18" s="1" customFormat="1" ht="18" customHeight="1">
      <c r="B21" s="31"/>
      <c r="C21" s="32"/>
      <c r="D21" s="32"/>
      <c r="E21" s="26" t="s">
        <v>33</v>
      </c>
      <c r="F21" s="32"/>
      <c r="G21" s="32"/>
      <c r="H21" s="32"/>
      <c r="I21" s="32"/>
      <c r="J21" s="32"/>
      <c r="K21" s="32"/>
      <c r="L21" s="32"/>
      <c r="M21" s="28" t="s">
        <v>26</v>
      </c>
      <c r="N21" s="32"/>
      <c r="O21" s="163" t="s">
        <v>5</v>
      </c>
      <c r="P21" s="163"/>
      <c r="Q21" s="32"/>
      <c r="R21" s="33"/>
    </row>
    <row r="22" spans="2:18" s="1" customFormat="1" ht="6.95" customHeight="1">
      <c r="B22" s="31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3"/>
    </row>
    <row r="23" spans="2:18" s="1" customFormat="1" ht="14.45" customHeight="1">
      <c r="B23" s="31"/>
      <c r="C23" s="32"/>
      <c r="D23" s="28" t="s">
        <v>34</v>
      </c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3"/>
    </row>
    <row r="24" spans="2:18" s="1" customFormat="1" ht="22.5" customHeight="1">
      <c r="B24" s="31"/>
      <c r="C24" s="32"/>
      <c r="D24" s="32"/>
      <c r="E24" s="166" t="s">
        <v>5</v>
      </c>
      <c r="F24" s="166"/>
      <c r="G24" s="166"/>
      <c r="H24" s="166"/>
      <c r="I24" s="166"/>
      <c r="J24" s="166"/>
      <c r="K24" s="166"/>
      <c r="L24" s="166"/>
      <c r="M24" s="32"/>
      <c r="N24" s="32"/>
      <c r="O24" s="32"/>
      <c r="P24" s="32"/>
      <c r="Q24" s="32"/>
      <c r="R24" s="33"/>
    </row>
    <row r="25" spans="2:18" s="1" customFormat="1" ht="6.95" customHeight="1">
      <c r="B25" s="31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3"/>
    </row>
    <row r="26" spans="2:18" s="1" customFormat="1" ht="6.95" customHeight="1">
      <c r="B26" s="31"/>
      <c r="C26" s="32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32"/>
      <c r="R26" s="33"/>
    </row>
    <row r="27" spans="2:18" s="1" customFormat="1" ht="14.45" customHeight="1">
      <c r="B27" s="31"/>
      <c r="C27" s="32"/>
      <c r="D27" s="102" t="s">
        <v>103</v>
      </c>
      <c r="E27" s="32"/>
      <c r="F27" s="32"/>
      <c r="G27" s="32"/>
      <c r="H27" s="32"/>
      <c r="I27" s="32"/>
      <c r="J27" s="32"/>
      <c r="K27" s="32"/>
      <c r="L27" s="32"/>
      <c r="M27" s="190">
        <f>N88</f>
        <v>0</v>
      </c>
      <c r="N27" s="190"/>
      <c r="O27" s="190"/>
      <c r="P27" s="190"/>
      <c r="Q27" s="32"/>
      <c r="R27" s="33"/>
    </row>
    <row r="28" spans="2:18" s="1" customFormat="1" ht="14.45" customHeight="1">
      <c r="B28" s="31"/>
      <c r="C28" s="32"/>
      <c r="D28" s="30" t="s">
        <v>104</v>
      </c>
      <c r="E28" s="32"/>
      <c r="F28" s="32"/>
      <c r="G28" s="32"/>
      <c r="H28" s="32"/>
      <c r="I28" s="32"/>
      <c r="J28" s="32"/>
      <c r="K28" s="32"/>
      <c r="L28" s="32"/>
      <c r="M28" s="190">
        <f>N98</f>
        <v>0</v>
      </c>
      <c r="N28" s="190"/>
      <c r="O28" s="190"/>
      <c r="P28" s="190"/>
      <c r="Q28" s="32"/>
      <c r="R28" s="33"/>
    </row>
    <row r="29" spans="2:18" s="1" customFormat="1" ht="6.95" customHeight="1">
      <c r="B29" s="31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3"/>
    </row>
    <row r="30" spans="2:18" s="1" customFormat="1" ht="25.35" customHeight="1">
      <c r="B30" s="31"/>
      <c r="C30" s="32"/>
      <c r="D30" s="103" t="s">
        <v>37</v>
      </c>
      <c r="E30" s="32"/>
      <c r="F30" s="32"/>
      <c r="G30" s="32"/>
      <c r="H30" s="32"/>
      <c r="I30" s="32"/>
      <c r="J30" s="32"/>
      <c r="K30" s="32"/>
      <c r="L30" s="32"/>
      <c r="M30" s="197">
        <f>ROUND(M27+M28,2)</f>
        <v>0</v>
      </c>
      <c r="N30" s="195"/>
      <c r="O30" s="195"/>
      <c r="P30" s="195"/>
      <c r="Q30" s="32"/>
      <c r="R30" s="33"/>
    </row>
    <row r="31" spans="2:18" s="1" customFormat="1" ht="6.95" customHeight="1">
      <c r="B31" s="31"/>
      <c r="C31" s="32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32"/>
      <c r="R31" s="33"/>
    </row>
    <row r="32" spans="2:18" s="1" customFormat="1" ht="14.45" customHeight="1">
      <c r="B32" s="31"/>
      <c r="C32" s="32"/>
      <c r="D32" s="38" t="s">
        <v>38</v>
      </c>
      <c r="E32" s="38" t="s">
        <v>39</v>
      </c>
      <c r="F32" s="39">
        <v>0.2</v>
      </c>
      <c r="G32" s="104" t="s">
        <v>40</v>
      </c>
      <c r="H32" s="198">
        <f>ROUND((SUM(BE98:BE99)+SUM(BE117:BE149)), 2)</f>
        <v>0</v>
      </c>
      <c r="I32" s="195"/>
      <c r="J32" s="195"/>
      <c r="K32" s="32"/>
      <c r="L32" s="32"/>
      <c r="M32" s="198">
        <f>ROUND(ROUND((SUM(BE98:BE99)+SUM(BE117:BE149)), 2)*F32, 2)</f>
        <v>0</v>
      </c>
      <c r="N32" s="195"/>
      <c r="O32" s="195"/>
      <c r="P32" s="195"/>
      <c r="Q32" s="32"/>
      <c r="R32" s="33"/>
    </row>
    <row r="33" spans="2:18" s="1" customFormat="1" ht="14.45" customHeight="1">
      <c r="B33" s="31"/>
      <c r="C33" s="32"/>
      <c r="D33" s="32"/>
      <c r="E33" s="38" t="s">
        <v>41</v>
      </c>
      <c r="F33" s="39">
        <v>0.2</v>
      </c>
      <c r="G33" s="104" t="s">
        <v>40</v>
      </c>
      <c r="H33" s="198">
        <f>ROUND((SUM(BF98:BF99)+SUM(BF117:BF149)), 2)</f>
        <v>0</v>
      </c>
      <c r="I33" s="195"/>
      <c r="J33" s="195"/>
      <c r="K33" s="32"/>
      <c r="L33" s="32"/>
      <c r="M33" s="198">
        <f>ROUND(ROUND((SUM(BF98:BF99)+SUM(BF117:BF149)), 2)*F33, 2)</f>
        <v>0</v>
      </c>
      <c r="N33" s="195"/>
      <c r="O33" s="195"/>
      <c r="P33" s="195"/>
      <c r="Q33" s="32"/>
      <c r="R33" s="33"/>
    </row>
    <row r="34" spans="2:18" s="1" customFormat="1" ht="14.45" hidden="1" customHeight="1">
      <c r="B34" s="31"/>
      <c r="C34" s="32"/>
      <c r="D34" s="32"/>
      <c r="E34" s="38" t="s">
        <v>42</v>
      </c>
      <c r="F34" s="39">
        <v>0.2</v>
      </c>
      <c r="G34" s="104" t="s">
        <v>40</v>
      </c>
      <c r="H34" s="198">
        <f>ROUND((SUM(BG98:BG99)+SUM(BG117:BG149)), 2)</f>
        <v>0</v>
      </c>
      <c r="I34" s="195"/>
      <c r="J34" s="195"/>
      <c r="K34" s="32"/>
      <c r="L34" s="32"/>
      <c r="M34" s="198">
        <v>0</v>
      </c>
      <c r="N34" s="195"/>
      <c r="O34" s="195"/>
      <c r="P34" s="195"/>
      <c r="Q34" s="32"/>
      <c r="R34" s="33"/>
    </row>
    <row r="35" spans="2:18" s="1" customFormat="1" ht="14.45" hidden="1" customHeight="1">
      <c r="B35" s="31"/>
      <c r="C35" s="32"/>
      <c r="D35" s="32"/>
      <c r="E35" s="38" t="s">
        <v>43</v>
      </c>
      <c r="F35" s="39">
        <v>0.2</v>
      </c>
      <c r="G35" s="104" t="s">
        <v>40</v>
      </c>
      <c r="H35" s="198">
        <f>ROUND((SUM(BH98:BH99)+SUM(BH117:BH149)), 2)</f>
        <v>0</v>
      </c>
      <c r="I35" s="195"/>
      <c r="J35" s="195"/>
      <c r="K35" s="32"/>
      <c r="L35" s="32"/>
      <c r="M35" s="198">
        <v>0</v>
      </c>
      <c r="N35" s="195"/>
      <c r="O35" s="195"/>
      <c r="P35" s="195"/>
      <c r="Q35" s="32"/>
      <c r="R35" s="33"/>
    </row>
    <row r="36" spans="2:18" s="1" customFormat="1" ht="14.45" hidden="1" customHeight="1">
      <c r="B36" s="31"/>
      <c r="C36" s="32"/>
      <c r="D36" s="32"/>
      <c r="E36" s="38" t="s">
        <v>44</v>
      </c>
      <c r="F36" s="39">
        <v>0</v>
      </c>
      <c r="G36" s="104" t="s">
        <v>40</v>
      </c>
      <c r="H36" s="198">
        <f>ROUND((SUM(BI98:BI99)+SUM(BI117:BI149)), 2)</f>
        <v>0</v>
      </c>
      <c r="I36" s="195"/>
      <c r="J36" s="195"/>
      <c r="K36" s="32"/>
      <c r="L36" s="32"/>
      <c r="M36" s="198">
        <v>0</v>
      </c>
      <c r="N36" s="195"/>
      <c r="O36" s="195"/>
      <c r="P36" s="195"/>
      <c r="Q36" s="32"/>
      <c r="R36" s="33"/>
    </row>
    <row r="37" spans="2:18" s="1" customFormat="1" ht="6.95" customHeight="1">
      <c r="B37" s="31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3"/>
    </row>
    <row r="38" spans="2:18" s="1" customFormat="1" ht="25.35" customHeight="1">
      <c r="B38" s="31"/>
      <c r="C38" s="100"/>
      <c r="D38" s="105" t="s">
        <v>45</v>
      </c>
      <c r="E38" s="71"/>
      <c r="F38" s="71"/>
      <c r="G38" s="106" t="s">
        <v>46</v>
      </c>
      <c r="H38" s="107" t="s">
        <v>47</v>
      </c>
      <c r="I38" s="71"/>
      <c r="J38" s="71"/>
      <c r="K38" s="71"/>
      <c r="L38" s="199">
        <f>SUM(M30:M36)</f>
        <v>0</v>
      </c>
      <c r="M38" s="199"/>
      <c r="N38" s="199"/>
      <c r="O38" s="199"/>
      <c r="P38" s="200"/>
      <c r="Q38" s="100"/>
      <c r="R38" s="33"/>
    </row>
    <row r="39" spans="2:18" s="1" customFormat="1" ht="14.45" customHeight="1">
      <c r="B39" s="31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3"/>
    </row>
    <row r="40" spans="2:18" s="1" customFormat="1" ht="14.45" customHeight="1">
      <c r="B40" s="31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3"/>
    </row>
    <row r="41" spans="2:18">
      <c r="B41" s="21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2"/>
    </row>
    <row r="42" spans="2:18">
      <c r="B42" s="21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2"/>
    </row>
    <row r="43" spans="2:18">
      <c r="B43" s="21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2"/>
    </row>
    <row r="44" spans="2:18">
      <c r="B44" s="21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2"/>
    </row>
    <row r="45" spans="2:18">
      <c r="B45" s="21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2"/>
    </row>
    <row r="46" spans="2:18">
      <c r="B46" s="21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2"/>
    </row>
    <row r="47" spans="2:18">
      <c r="B47" s="21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2"/>
    </row>
    <row r="48" spans="2:18">
      <c r="B48" s="21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2"/>
    </row>
    <row r="49" spans="2:18">
      <c r="B49" s="21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2"/>
    </row>
    <row r="50" spans="2:18" s="1" customFormat="1" ht="15">
      <c r="B50" s="31"/>
      <c r="C50" s="32"/>
      <c r="D50" s="46" t="s">
        <v>48</v>
      </c>
      <c r="E50" s="47"/>
      <c r="F50" s="47"/>
      <c r="G50" s="47"/>
      <c r="H50" s="48"/>
      <c r="I50" s="32"/>
      <c r="J50" s="46" t="s">
        <v>49</v>
      </c>
      <c r="K50" s="47"/>
      <c r="L50" s="47"/>
      <c r="M50" s="47"/>
      <c r="N50" s="47"/>
      <c r="O50" s="47"/>
      <c r="P50" s="48"/>
      <c r="Q50" s="32"/>
      <c r="R50" s="33"/>
    </row>
    <row r="51" spans="2:18">
      <c r="B51" s="21"/>
      <c r="C51" s="24"/>
      <c r="D51" s="49"/>
      <c r="E51" s="24"/>
      <c r="F51" s="24"/>
      <c r="G51" s="24"/>
      <c r="H51" s="50"/>
      <c r="I51" s="24"/>
      <c r="J51" s="49"/>
      <c r="K51" s="24"/>
      <c r="L51" s="24"/>
      <c r="M51" s="24"/>
      <c r="N51" s="24"/>
      <c r="O51" s="24"/>
      <c r="P51" s="50"/>
      <c r="Q51" s="24"/>
      <c r="R51" s="22"/>
    </row>
    <row r="52" spans="2:18">
      <c r="B52" s="21"/>
      <c r="C52" s="24"/>
      <c r="D52" s="49"/>
      <c r="E52" s="24"/>
      <c r="F52" s="24"/>
      <c r="G52" s="24"/>
      <c r="H52" s="50"/>
      <c r="I52" s="24"/>
      <c r="J52" s="49"/>
      <c r="K52" s="24"/>
      <c r="L52" s="24"/>
      <c r="M52" s="24"/>
      <c r="N52" s="24"/>
      <c r="O52" s="24"/>
      <c r="P52" s="50"/>
      <c r="Q52" s="24"/>
      <c r="R52" s="22"/>
    </row>
    <row r="53" spans="2:18">
      <c r="B53" s="21"/>
      <c r="C53" s="24"/>
      <c r="D53" s="49"/>
      <c r="E53" s="24"/>
      <c r="F53" s="24"/>
      <c r="G53" s="24"/>
      <c r="H53" s="50"/>
      <c r="I53" s="24"/>
      <c r="J53" s="49"/>
      <c r="K53" s="24"/>
      <c r="L53" s="24"/>
      <c r="M53" s="24"/>
      <c r="N53" s="24"/>
      <c r="O53" s="24"/>
      <c r="P53" s="50"/>
      <c r="Q53" s="24"/>
      <c r="R53" s="22"/>
    </row>
    <row r="54" spans="2:18">
      <c r="B54" s="21"/>
      <c r="C54" s="24"/>
      <c r="D54" s="49"/>
      <c r="E54" s="24"/>
      <c r="F54" s="24"/>
      <c r="G54" s="24"/>
      <c r="H54" s="50"/>
      <c r="I54" s="24"/>
      <c r="J54" s="49"/>
      <c r="K54" s="24"/>
      <c r="L54" s="24"/>
      <c r="M54" s="24"/>
      <c r="N54" s="24"/>
      <c r="O54" s="24"/>
      <c r="P54" s="50"/>
      <c r="Q54" s="24"/>
      <c r="R54" s="22"/>
    </row>
    <row r="55" spans="2:18">
      <c r="B55" s="21"/>
      <c r="C55" s="24"/>
      <c r="D55" s="49"/>
      <c r="E55" s="24"/>
      <c r="F55" s="24"/>
      <c r="G55" s="24"/>
      <c r="H55" s="50"/>
      <c r="I55" s="24"/>
      <c r="J55" s="49"/>
      <c r="K55" s="24"/>
      <c r="L55" s="24"/>
      <c r="M55" s="24"/>
      <c r="N55" s="24"/>
      <c r="O55" s="24"/>
      <c r="P55" s="50"/>
      <c r="Q55" s="24"/>
      <c r="R55" s="22"/>
    </row>
    <row r="56" spans="2:18">
      <c r="B56" s="21"/>
      <c r="C56" s="24"/>
      <c r="D56" s="49"/>
      <c r="E56" s="24"/>
      <c r="F56" s="24"/>
      <c r="G56" s="24"/>
      <c r="H56" s="50"/>
      <c r="I56" s="24"/>
      <c r="J56" s="49"/>
      <c r="K56" s="24"/>
      <c r="L56" s="24"/>
      <c r="M56" s="24"/>
      <c r="N56" s="24"/>
      <c r="O56" s="24"/>
      <c r="P56" s="50"/>
      <c r="Q56" s="24"/>
      <c r="R56" s="22"/>
    </row>
    <row r="57" spans="2:18">
      <c r="B57" s="21"/>
      <c r="C57" s="24"/>
      <c r="D57" s="49"/>
      <c r="E57" s="24"/>
      <c r="F57" s="24"/>
      <c r="G57" s="24"/>
      <c r="H57" s="50"/>
      <c r="I57" s="24"/>
      <c r="J57" s="49"/>
      <c r="K57" s="24"/>
      <c r="L57" s="24"/>
      <c r="M57" s="24"/>
      <c r="N57" s="24"/>
      <c r="O57" s="24"/>
      <c r="P57" s="50"/>
      <c r="Q57" s="24"/>
      <c r="R57" s="22"/>
    </row>
    <row r="58" spans="2:18">
      <c r="B58" s="21"/>
      <c r="C58" s="24"/>
      <c r="D58" s="49"/>
      <c r="E58" s="24"/>
      <c r="F58" s="24"/>
      <c r="G58" s="24"/>
      <c r="H58" s="50"/>
      <c r="I58" s="24"/>
      <c r="J58" s="49"/>
      <c r="K58" s="24"/>
      <c r="L58" s="24"/>
      <c r="M58" s="24"/>
      <c r="N58" s="24"/>
      <c r="O58" s="24"/>
      <c r="P58" s="50"/>
      <c r="Q58" s="24"/>
      <c r="R58" s="22"/>
    </row>
    <row r="59" spans="2:18" s="1" customFormat="1" ht="15">
      <c r="B59" s="31"/>
      <c r="C59" s="32"/>
      <c r="D59" s="51" t="s">
        <v>50</v>
      </c>
      <c r="E59" s="52"/>
      <c r="F59" s="52"/>
      <c r="G59" s="53" t="s">
        <v>51</v>
      </c>
      <c r="H59" s="54"/>
      <c r="I59" s="32"/>
      <c r="J59" s="51" t="s">
        <v>50</v>
      </c>
      <c r="K59" s="52"/>
      <c r="L59" s="52"/>
      <c r="M59" s="52"/>
      <c r="N59" s="53" t="s">
        <v>51</v>
      </c>
      <c r="O59" s="52"/>
      <c r="P59" s="54"/>
      <c r="Q59" s="32"/>
      <c r="R59" s="33"/>
    </row>
    <row r="60" spans="2:18">
      <c r="B60" s="21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2"/>
    </row>
    <row r="61" spans="2:18" s="1" customFormat="1" ht="15">
      <c r="B61" s="31"/>
      <c r="C61" s="32"/>
      <c r="D61" s="46" t="s">
        <v>52</v>
      </c>
      <c r="E61" s="47"/>
      <c r="F61" s="47"/>
      <c r="G61" s="47"/>
      <c r="H61" s="48"/>
      <c r="I61" s="32"/>
      <c r="J61" s="46" t="s">
        <v>53</v>
      </c>
      <c r="K61" s="47"/>
      <c r="L61" s="47"/>
      <c r="M61" s="47"/>
      <c r="N61" s="47"/>
      <c r="O61" s="47"/>
      <c r="P61" s="48"/>
      <c r="Q61" s="32"/>
      <c r="R61" s="33"/>
    </row>
    <row r="62" spans="2:18">
      <c r="B62" s="21"/>
      <c r="C62" s="24"/>
      <c r="D62" s="49"/>
      <c r="E62" s="24"/>
      <c r="F62" s="24"/>
      <c r="G62" s="24"/>
      <c r="H62" s="50"/>
      <c r="I62" s="24"/>
      <c r="J62" s="49"/>
      <c r="K62" s="24"/>
      <c r="L62" s="24"/>
      <c r="M62" s="24"/>
      <c r="N62" s="24"/>
      <c r="O62" s="24"/>
      <c r="P62" s="50"/>
      <c r="Q62" s="24"/>
      <c r="R62" s="22"/>
    </row>
    <row r="63" spans="2:18">
      <c r="B63" s="21"/>
      <c r="C63" s="24"/>
      <c r="D63" s="49"/>
      <c r="E63" s="24"/>
      <c r="F63" s="24"/>
      <c r="G63" s="24"/>
      <c r="H63" s="50"/>
      <c r="I63" s="24"/>
      <c r="J63" s="49"/>
      <c r="K63" s="24"/>
      <c r="L63" s="24"/>
      <c r="M63" s="24"/>
      <c r="N63" s="24"/>
      <c r="O63" s="24"/>
      <c r="P63" s="50"/>
      <c r="Q63" s="24"/>
      <c r="R63" s="22"/>
    </row>
    <row r="64" spans="2:18">
      <c r="B64" s="21"/>
      <c r="C64" s="24"/>
      <c r="D64" s="49"/>
      <c r="E64" s="24"/>
      <c r="F64" s="24"/>
      <c r="G64" s="24"/>
      <c r="H64" s="50"/>
      <c r="I64" s="24"/>
      <c r="J64" s="49"/>
      <c r="K64" s="24"/>
      <c r="L64" s="24"/>
      <c r="M64" s="24"/>
      <c r="N64" s="24"/>
      <c r="O64" s="24"/>
      <c r="P64" s="50"/>
      <c r="Q64" s="24"/>
      <c r="R64" s="22"/>
    </row>
    <row r="65" spans="2:18">
      <c r="B65" s="21"/>
      <c r="C65" s="24"/>
      <c r="D65" s="49"/>
      <c r="E65" s="24"/>
      <c r="F65" s="24"/>
      <c r="G65" s="24"/>
      <c r="H65" s="50"/>
      <c r="I65" s="24"/>
      <c r="J65" s="49"/>
      <c r="K65" s="24"/>
      <c r="L65" s="24"/>
      <c r="M65" s="24"/>
      <c r="N65" s="24"/>
      <c r="O65" s="24"/>
      <c r="P65" s="50"/>
      <c r="Q65" s="24"/>
      <c r="R65" s="22"/>
    </row>
    <row r="66" spans="2:18">
      <c r="B66" s="21"/>
      <c r="C66" s="24"/>
      <c r="D66" s="49"/>
      <c r="E66" s="24"/>
      <c r="F66" s="24"/>
      <c r="G66" s="24"/>
      <c r="H66" s="50"/>
      <c r="I66" s="24"/>
      <c r="J66" s="49"/>
      <c r="K66" s="24"/>
      <c r="L66" s="24"/>
      <c r="M66" s="24"/>
      <c r="N66" s="24"/>
      <c r="O66" s="24"/>
      <c r="P66" s="50"/>
      <c r="Q66" s="24"/>
      <c r="R66" s="22"/>
    </row>
    <row r="67" spans="2:18">
      <c r="B67" s="21"/>
      <c r="C67" s="24"/>
      <c r="D67" s="49"/>
      <c r="E67" s="24"/>
      <c r="F67" s="24"/>
      <c r="G67" s="24"/>
      <c r="H67" s="50"/>
      <c r="I67" s="24"/>
      <c r="J67" s="49"/>
      <c r="K67" s="24"/>
      <c r="L67" s="24"/>
      <c r="M67" s="24"/>
      <c r="N67" s="24"/>
      <c r="O67" s="24"/>
      <c r="P67" s="50"/>
      <c r="Q67" s="24"/>
      <c r="R67" s="22"/>
    </row>
    <row r="68" spans="2:18">
      <c r="B68" s="21"/>
      <c r="C68" s="24"/>
      <c r="D68" s="49"/>
      <c r="E68" s="24"/>
      <c r="F68" s="24"/>
      <c r="G68" s="24"/>
      <c r="H68" s="50"/>
      <c r="I68" s="24"/>
      <c r="J68" s="49"/>
      <c r="K68" s="24"/>
      <c r="L68" s="24"/>
      <c r="M68" s="24"/>
      <c r="N68" s="24"/>
      <c r="O68" s="24"/>
      <c r="P68" s="50"/>
      <c r="Q68" s="24"/>
      <c r="R68" s="22"/>
    </row>
    <row r="69" spans="2:18">
      <c r="B69" s="21"/>
      <c r="C69" s="24"/>
      <c r="D69" s="49"/>
      <c r="E69" s="24"/>
      <c r="F69" s="24"/>
      <c r="G69" s="24"/>
      <c r="H69" s="50"/>
      <c r="I69" s="24"/>
      <c r="J69" s="49"/>
      <c r="K69" s="24"/>
      <c r="L69" s="24"/>
      <c r="M69" s="24"/>
      <c r="N69" s="24"/>
      <c r="O69" s="24"/>
      <c r="P69" s="50"/>
      <c r="Q69" s="24"/>
      <c r="R69" s="22"/>
    </row>
    <row r="70" spans="2:18" s="1" customFormat="1" ht="15">
      <c r="B70" s="31"/>
      <c r="C70" s="32"/>
      <c r="D70" s="51" t="s">
        <v>50</v>
      </c>
      <c r="E70" s="52"/>
      <c r="F70" s="52"/>
      <c r="G70" s="53" t="s">
        <v>51</v>
      </c>
      <c r="H70" s="54"/>
      <c r="I70" s="32"/>
      <c r="J70" s="51" t="s">
        <v>50</v>
      </c>
      <c r="K70" s="52"/>
      <c r="L70" s="52"/>
      <c r="M70" s="52"/>
      <c r="N70" s="53" t="s">
        <v>51</v>
      </c>
      <c r="O70" s="52"/>
      <c r="P70" s="54"/>
      <c r="Q70" s="32"/>
      <c r="R70" s="33"/>
    </row>
    <row r="71" spans="2:18" s="1" customFormat="1" ht="14.45" customHeight="1">
      <c r="B71" s="55"/>
      <c r="C71" s="56"/>
      <c r="D71" s="56"/>
      <c r="E71" s="56"/>
      <c r="F71" s="56"/>
      <c r="G71" s="56"/>
      <c r="H71" s="56"/>
      <c r="I71" s="56"/>
      <c r="J71" s="56"/>
      <c r="K71" s="56"/>
      <c r="L71" s="56"/>
      <c r="M71" s="56"/>
      <c r="N71" s="56"/>
      <c r="O71" s="56"/>
      <c r="P71" s="56"/>
      <c r="Q71" s="56"/>
      <c r="R71" s="57"/>
    </row>
    <row r="75" spans="2:18" s="1" customFormat="1" ht="6.95" customHeight="1">
      <c r="B75" s="58"/>
      <c r="C75" s="59"/>
      <c r="D75" s="59"/>
      <c r="E75" s="59"/>
      <c r="F75" s="59"/>
      <c r="G75" s="59"/>
      <c r="H75" s="59"/>
      <c r="I75" s="59"/>
      <c r="J75" s="59"/>
      <c r="K75" s="59"/>
      <c r="L75" s="59"/>
      <c r="M75" s="59"/>
      <c r="N75" s="59"/>
      <c r="O75" s="59"/>
      <c r="P75" s="59"/>
      <c r="Q75" s="59"/>
      <c r="R75" s="60"/>
    </row>
    <row r="76" spans="2:18" s="1" customFormat="1" ht="36.950000000000003" customHeight="1">
      <c r="B76" s="31"/>
      <c r="C76" s="161" t="s">
        <v>418</v>
      </c>
      <c r="D76" s="162"/>
      <c r="E76" s="162"/>
      <c r="F76" s="162"/>
      <c r="G76" s="162"/>
      <c r="H76" s="162"/>
      <c r="I76" s="162"/>
      <c r="J76" s="162"/>
      <c r="K76" s="162"/>
      <c r="L76" s="162"/>
      <c r="M76" s="162"/>
      <c r="N76" s="162"/>
      <c r="O76" s="162"/>
      <c r="P76" s="162"/>
      <c r="Q76" s="162"/>
      <c r="R76" s="33"/>
    </row>
    <row r="77" spans="2:18" s="1" customFormat="1" ht="6.95" customHeight="1">
      <c r="B77" s="31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3"/>
    </row>
    <row r="78" spans="2:18" s="1" customFormat="1" ht="30" customHeight="1">
      <c r="B78" s="31"/>
      <c r="C78" s="28" t="s">
        <v>16</v>
      </c>
      <c r="D78" s="32"/>
      <c r="E78" s="32"/>
      <c r="F78" s="193" t="str">
        <f>F6</f>
        <v>Zníženie energetickej náročnosti výrobnej haly</v>
      </c>
      <c r="G78" s="194"/>
      <c r="H78" s="194"/>
      <c r="I78" s="194"/>
      <c r="J78" s="194"/>
      <c r="K78" s="194"/>
      <c r="L78" s="194"/>
      <c r="M78" s="194"/>
      <c r="N78" s="194"/>
      <c r="O78" s="194"/>
      <c r="P78" s="194"/>
      <c r="Q78" s="32"/>
      <c r="R78" s="33"/>
    </row>
    <row r="79" spans="2:18" s="1" customFormat="1" ht="36.950000000000003" customHeight="1">
      <c r="B79" s="31"/>
      <c r="C79" s="65" t="s">
        <v>101</v>
      </c>
      <c r="D79" s="32"/>
      <c r="E79" s="32"/>
      <c r="F79" s="175" t="str">
        <f>F7</f>
        <v>5 - Ostatné</v>
      </c>
      <c r="G79" s="195"/>
      <c r="H79" s="195"/>
      <c r="I79" s="195"/>
      <c r="J79" s="195"/>
      <c r="K79" s="195"/>
      <c r="L79" s="195"/>
      <c r="M79" s="195"/>
      <c r="N79" s="195"/>
      <c r="O79" s="195"/>
      <c r="P79" s="195"/>
      <c r="Q79" s="32"/>
      <c r="R79" s="33"/>
    </row>
    <row r="80" spans="2:18" s="1" customFormat="1" ht="6.95" customHeight="1">
      <c r="B80" s="31"/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3"/>
    </row>
    <row r="81" spans="2:47" s="1" customFormat="1" ht="18" customHeight="1">
      <c r="B81" s="31"/>
      <c r="C81" s="28" t="s">
        <v>20</v>
      </c>
      <c r="D81" s="32"/>
      <c r="E81" s="32"/>
      <c r="F81" s="26" t="str">
        <f>F9</f>
        <v>KN-C 2026/8 Sabinov</v>
      </c>
      <c r="G81" s="32"/>
      <c r="H81" s="32"/>
      <c r="I81" s="32"/>
      <c r="J81" s="32"/>
      <c r="K81" s="28" t="s">
        <v>22</v>
      </c>
      <c r="L81" s="32"/>
      <c r="M81" s="196">
        <f>IF(O9="","",O9)</f>
        <v>43755</v>
      </c>
      <c r="N81" s="196"/>
      <c r="O81" s="196"/>
      <c r="P81" s="196"/>
      <c r="Q81" s="32"/>
      <c r="R81" s="33"/>
    </row>
    <row r="82" spans="2:47" s="1" customFormat="1" ht="6.95" customHeight="1">
      <c r="B82" s="31"/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3"/>
    </row>
    <row r="83" spans="2:47" s="1" customFormat="1" ht="15">
      <c r="B83" s="31"/>
      <c r="C83" s="28" t="s">
        <v>23</v>
      </c>
      <c r="D83" s="32"/>
      <c r="E83" s="32"/>
      <c r="F83" s="26" t="str">
        <f>E12</f>
        <v>UNISTROJ s.r.o,ul. Hollého 51, Sabinov</v>
      </c>
      <c r="G83" s="32"/>
      <c r="H83" s="32"/>
      <c r="I83" s="32"/>
      <c r="J83" s="32"/>
      <c r="K83" s="28" t="s">
        <v>29</v>
      </c>
      <c r="L83" s="32"/>
      <c r="M83" s="163" t="str">
        <f>E18</f>
        <v>Ing. Marek Feling, Ing.Ján Nebus</v>
      </c>
      <c r="N83" s="163"/>
      <c r="O83" s="163"/>
      <c r="P83" s="163"/>
      <c r="Q83" s="163"/>
      <c r="R83" s="33"/>
    </row>
    <row r="84" spans="2:47" s="1" customFormat="1" ht="14.45" customHeight="1">
      <c r="B84" s="31"/>
      <c r="C84" s="28" t="s">
        <v>27</v>
      </c>
      <c r="D84" s="32"/>
      <c r="E84" s="32"/>
      <c r="F84" s="26" t="str">
        <f>IF(E15="","",E15)</f>
        <v xml:space="preserve"> </v>
      </c>
      <c r="G84" s="32"/>
      <c r="H84" s="32"/>
      <c r="I84" s="32"/>
      <c r="J84" s="32"/>
      <c r="K84" s="28" t="s">
        <v>32</v>
      </c>
      <c r="L84" s="32"/>
      <c r="M84" s="163" t="str">
        <f>E21</f>
        <v>Anna Hricová</v>
      </c>
      <c r="N84" s="163"/>
      <c r="O84" s="163"/>
      <c r="P84" s="163"/>
      <c r="Q84" s="163"/>
      <c r="R84" s="33"/>
    </row>
    <row r="85" spans="2:47" s="1" customFormat="1" ht="10.35" customHeight="1">
      <c r="B85" s="31"/>
      <c r="C85" s="32"/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3"/>
    </row>
    <row r="86" spans="2:47" s="1" customFormat="1" ht="29.25" customHeight="1">
      <c r="B86" s="31"/>
      <c r="C86" s="201" t="s">
        <v>105</v>
      </c>
      <c r="D86" s="202"/>
      <c r="E86" s="202"/>
      <c r="F86" s="202"/>
      <c r="G86" s="202"/>
      <c r="H86" s="100"/>
      <c r="I86" s="100"/>
      <c r="J86" s="100"/>
      <c r="K86" s="100"/>
      <c r="L86" s="100"/>
      <c r="M86" s="100"/>
      <c r="N86" s="201" t="s">
        <v>106</v>
      </c>
      <c r="O86" s="202"/>
      <c r="P86" s="202"/>
      <c r="Q86" s="202"/>
      <c r="R86" s="33"/>
    </row>
    <row r="87" spans="2:47" s="1" customFormat="1" ht="10.35" customHeight="1">
      <c r="B87" s="31"/>
      <c r="C87" s="32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3"/>
    </row>
    <row r="88" spans="2:47" s="1" customFormat="1" ht="29.25" customHeight="1">
      <c r="B88" s="31"/>
      <c r="C88" s="108" t="s">
        <v>107</v>
      </c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185">
        <f>N117</f>
        <v>0</v>
      </c>
      <c r="O88" s="203"/>
      <c r="P88" s="203"/>
      <c r="Q88" s="203"/>
      <c r="R88" s="33"/>
      <c r="AU88" s="17" t="s">
        <v>108</v>
      </c>
    </row>
    <row r="89" spans="2:47" s="6" customFormat="1" ht="24.95" customHeight="1">
      <c r="B89" s="109"/>
      <c r="C89" s="110"/>
      <c r="D89" s="111" t="s">
        <v>111</v>
      </c>
      <c r="E89" s="110"/>
      <c r="F89" s="110"/>
      <c r="G89" s="110"/>
      <c r="H89" s="110"/>
      <c r="I89" s="110"/>
      <c r="J89" s="110"/>
      <c r="K89" s="110"/>
      <c r="L89" s="110"/>
      <c r="M89" s="110"/>
      <c r="N89" s="204">
        <f>N118</f>
        <v>0</v>
      </c>
      <c r="O89" s="205"/>
      <c r="P89" s="205"/>
      <c r="Q89" s="205"/>
      <c r="R89" s="112"/>
    </row>
    <row r="90" spans="2:47" s="7" customFormat="1" ht="19.899999999999999" customHeight="1">
      <c r="B90" s="113"/>
      <c r="C90" s="114"/>
      <c r="D90" s="115" t="s">
        <v>332</v>
      </c>
      <c r="E90" s="114"/>
      <c r="F90" s="114"/>
      <c r="G90" s="114"/>
      <c r="H90" s="114"/>
      <c r="I90" s="114"/>
      <c r="J90" s="114"/>
      <c r="K90" s="114"/>
      <c r="L90" s="114"/>
      <c r="M90" s="114"/>
      <c r="N90" s="206">
        <f>N119</f>
        <v>0</v>
      </c>
      <c r="O90" s="207"/>
      <c r="P90" s="207"/>
      <c r="Q90" s="207"/>
      <c r="R90" s="116"/>
    </row>
    <row r="91" spans="2:47" s="7" customFormat="1" ht="19.899999999999999" customHeight="1">
      <c r="B91" s="113"/>
      <c r="C91" s="114"/>
      <c r="D91" s="115" t="s">
        <v>333</v>
      </c>
      <c r="E91" s="114"/>
      <c r="F91" s="114"/>
      <c r="G91" s="114"/>
      <c r="H91" s="114"/>
      <c r="I91" s="114"/>
      <c r="J91" s="114"/>
      <c r="K91" s="114"/>
      <c r="L91" s="114"/>
      <c r="M91" s="114"/>
      <c r="N91" s="206">
        <f>N124</f>
        <v>0</v>
      </c>
      <c r="O91" s="207"/>
      <c r="P91" s="207"/>
      <c r="Q91" s="207"/>
      <c r="R91" s="116"/>
    </row>
    <row r="92" spans="2:47" s="7" customFormat="1" ht="19.899999999999999" customHeight="1">
      <c r="B92" s="113"/>
      <c r="C92" s="114"/>
      <c r="D92" s="115" t="s">
        <v>334</v>
      </c>
      <c r="E92" s="114"/>
      <c r="F92" s="114"/>
      <c r="G92" s="114"/>
      <c r="H92" s="114"/>
      <c r="I92" s="114"/>
      <c r="J92" s="114"/>
      <c r="K92" s="114"/>
      <c r="L92" s="114"/>
      <c r="M92" s="114"/>
      <c r="N92" s="206">
        <f>N130</f>
        <v>0</v>
      </c>
      <c r="O92" s="207"/>
      <c r="P92" s="207"/>
      <c r="Q92" s="207"/>
      <c r="R92" s="116"/>
    </row>
    <row r="93" spans="2:47" s="7" customFormat="1" ht="19.899999999999999" customHeight="1">
      <c r="B93" s="113"/>
      <c r="C93" s="114"/>
      <c r="D93" s="115" t="s">
        <v>335</v>
      </c>
      <c r="E93" s="114"/>
      <c r="F93" s="114"/>
      <c r="G93" s="114"/>
      <c r="H93" s="114"/>
      <c r="I93" s="114"/>
      <c r="J93" s="114"/>
      <c r="K93" s="114"/>
      <c r="L93" s="114"/>
      <c r="M93" s="114"/>
      <c r="N93" s="206">
        <f>N138</f>
        <v>0</v>
      </c>
      <c r="O93" s="207"/>
      <c r="P93" s="207"/>
      <c r="Q93" s="207"/>
      <c r="R93" s="116"/>
    </row>
    <row r="94" spans="2:47" s="6" customFormat="1" ht="24.95" customHeight="1">
      <c r="B94" s="109"/>
      <c r="C94" s="110"/>
      <c r="D94" s="111" t="s">
        <v>336</v>
      </c>
      <c r="E94" s="110"/>
      <c r="F94" s="110"/>
      <c r="G94" s="110"/>
      <c r="H94" s="110"/>
      <c r="I94" s="110"/>
      <c r="J94" s="110"/>
      <c r="K94" s="110"/>
      <c r="L94" s="110"/>
      <c r="M94" s="110"/>
      <c r="N94" s="204">
        <f>N140</f>
        <v>0</v>
      </c>
      <c r="O94" s="205"/>
      <c r="P94" s="205"/>
      <c r="Q94" s="205"/>
      <c r="R94" s="112"/>
    </row>
    <row r="95" spans="2:47" s="7" customFormat="1" ht="19.899999999999999" customHeight="1">
      <c r="B95" s="113"/>
      <c r="C95" s="114"/>
      <c r="D95" s="115" t="s">
        <v>337</v>
      </c>
      <c r="E95" s="114"/>
      <c r="F95" s="114"/>
      <c r="G95" s="114"/>
      <c r="H95" s="114"/>
      <c r="I95" s="114"/>
      <c r="J95" s="114"/>
      <c r="K95" s="114"/>
      <c r="L95" s="114"/>
      <c r="M95" s="114"/>
      <c r="N95" s="206">
        <f>N141</f>
        <v>0</v>
      </c>
      <c r="O95" s="207"/>
      <c r="P95" s="207"/>
      <c r="Q95" s="207"/>
      <c r="R95" s="116"/>
    </row>
    <row r="96" spans="2:47" s="6" customFormat="1" ht="24.95" customHeight="1">
      <c r="B96" s="109"/>
      <c r="C96" s="110"/>
      <c r="D96" s="111" t="s">
        <v>338</v>
      </c>
      <c r="E96" s="110"/>
      <c r="F96" s="110"/>
      <c r="G96" s="110"/>
      <c r="H96" s="110"/>
      <c r="I96" s="110"/>
      <c r="J96" s="110"/>
      <c r="K96" s="110"/>
      <c r="L96" s="110"/>
      <c r="M96" s="110"/>
      <c r="N96" s="204">
        <f>N148</f>
        <v>0</v>
      </c>
      <c r="O96" s="205"/>
      <c r="P96" s="205"/>
      <c r="Q96" s="205"/>
      <c r="R96" s="112"/>
    </row>
    <row r="97" spans="2:21" s="1" customFormat="1" ht="21.75" customHeight="1">
      <c r="B97" s="31"/>
      <c r="C97" s="32"/>
      <c r="D97" s="32"/>
      <c r="E97" s="32"/>
      <c r="F97" s="32"/>
      <c r="G97" s="32"/>
      <c r="H97" s="32"/>
      <c r="I97" s="32"/>
      <c r="J97" s="32"/>
      <c r="K97" s="32"/>
      <c r="L97" s="32"/>
      <c r="M97" s="32"/>
      <c r="N97" s="32"/>
      <c r="O97" s="32"/>
      <c r="P97" s="32"/>
      <c r="Q97" s="32"/>
      <c r="R97" s="33"/>
    </row>
    <row r="98" spans="2:21" s="1" customFormat="1" ht="29.25" customHeight="1">
      <c r="B98" s="31"/>
      <c r="C98" s="108" t="s">
        <v>116</v>
      </c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203">
        <v>0</v>
      </c>
      <c r="O98" s="208"/>
      <c r="P98" s="208"/>
      <c r="Q98" s="208"/>
      <c r="R98" s="33"/>
      <c r="T98" s="117"/>
      <c r="U98" s="118" t="s">
        <v>38</v>
      </c>
    </row>
    <row r="99" spans="2:21" s="1" customFormat="1" ht="18" customHeight="1">
      <c r="B99" s="31"/>
      <c r="C99" s="32"/>
      <c r="D99" s="32"/>
      <c r="E99" s="32"/>
      <c r="F99" s="32"/>
      <c r="G99" s="32"/>
      <c r="H99" s="32"/>
      <c r="I99" s="32"/>
      <c r="J99" s="32"/>
      <c r="K99" s="32"/>
      <c r="L99" s="32"/>
      <c r="M99" s="32"/>
      <c r="N99" s="32"/>
      <c r="O99" s="32"/>
      <c r="P99" s="32"/>
      <c r="Q99" s="32"/>
      <c r="R99" s="33"/>
    </row>
    <row r="100" spans="2:21" s="1" customFormat="1" ht="29.25" customHeight="1">
      <c r="B100" s="31"/>
      <c r="C100" s="99" t="s">
        <v>95</v>
      </c>
      <c r="D100" s="100"/>
      <c r="E100" s="100"/>
      <c r="F100" s="100"/>
      <c r="G100" s="100"/>
      <c r="H100" s="100"/>
      <c r="I100" s="100"/>
      <c r="J100" s="100"/>
      <c r="K100" s="100"/>
      <c r="L100" s="181">
        <f>ROUND(SUM(N88+N98),2)</f>
        <v>0</v>
      </c>
      <c r="M100" s="181"/>
      <c r="N100" s="181"/>
      <c r="O100" s="181"/>
      <c r="P100" s="181"/>
      <c r="Q100" s="181"/>
      <c r="R100" s="33"/>
    </row>
    <row r="101" spans="2:21" s="1" customFormat="1" ht="6.95" customHeight="1">
      <c r="B101" s="55"/>
      <c r="C101" s="56"/>
      <c r="D101" s="56"/>
      <c r="E101" s="56"/>
      <c r="F101" s="56"/>
      <c r="G101" s="56"/>
      <c r="H101" s="56"/>
      <c r="I101" s="56"/>
      <c r="J101" s="56"/>
      <c r="K101" s="56"/>
      <c r="L101" s="56"/>
      <c r="M101" s="56"/>
      <c r="N101" s="56"/>
      <c r="O101" s="56"/>
      <c r="P101" s="56"/>
      <c r="Q101" s="56"/>
      <c r="R101" s="57"/>
    </row>
    <row r="105" spans="2:21" s="1" customFormat="1" ht="6.95" customHeight="1">
      <c r="B105" s="58"/>
      <c r="C105" s="59"/>
      <c r="D105" s="59"/>
      <c r="E105" s="59"/>
      <c r="F105" s="59"/>
      <c r="G105" s="59"/>
      <c r="H105" s="59"/>
      <c r="I105" s="59"/>
      <c r="J105" s="59"/>
      <c r="K105" s="59"/>
      <c r="L105" s="59"/>
      <c r="M105" s="59"/>
      <c r="N105" s="59"/>
      <c r="O105" s="59"/>
      <c r="P105" s="59"/>
      <c r="Q105" s="59"/>
      <c r="R105" s="60"/>
    </row>
    <row r="106" spans="2:21" s="1" customFormat="1" ht="36.950000000000003" customHeight="1">
      <c r="B106" s="31"/>
      <c r="C106" s="161" t="s">
        <v>117</v>
      </c>
      <c r="D106" s="195"/>
      <c r="E106" s="195"/>
      <c r="F106" s="195"/>
      <c r="G106" s="195"/>
      <c r="H106" s="195"/>
      <c r="I106" s="195"/>
      <c r="J106" s="195"/>
      <c r="K106" s="195"/>
      <c r="L106" s="195"/>
      <c r="M106" s="195"/>
      <c r="N106" s="195"/>
      <c r="O106" s="195"/>
      <c r="P106" s="195"/>
      <c r="Q106" s="195"/>
      <c r="R106" s="33"/>
    </row>
    <row r="107" spans="2:21" s="1" customFormat="1" ht="6.95" customHeight="1">
      <c r="B107" s="31"/>
      <c r="C107" s="32"/>
      <c r="D107" s="32"/>
      <c r="E107" s="32"/>
      <c r="F107" s="32"/>
      <c r="G107" s="32"/>
      <c r="H107" s="32"/>
      <c r="I107" s="32"/>
      <c r="J107" s="32"/>
      <c r="K107" s="32"/>
      <c r="L107" s="32"/>
      <c r="M107" s="32"/>
      <c r="N107" s="32"/>
      <c r="O107" s="32"/>
      <c r="P107" s="32"/>
      <c r="Q107" s="32"/>
      <c r="R107" s="33"/>
    </row>
    <row r="108" spans="2:21" s="1" customFormat="1" ht="30" customHeight="1">
      <c r="B108" s="31"/>
      <c r="C108" s="28" t="s">
        <v>16</v>
      </c>
      <c r="D108" s="32"/>
      <c r="E108" s="32"/>
      <c r="F108" s="193" t="str">
        <f>F6</f>
        <v>Zníženie energetickej náročnosti výrobnej haly</v>
      </c>
      <c r="G108" s="194"/>
      <c r="H108" s="194"/>
      <c r="I108" s="194"/>
      <c r="J108" s="194"/>
      <c r="K108" s="194"/>
      <c r="L108" s="194"/>
      <c r="M108" s="194"/>
      <c r="N108" s="194"/>
      <c r="O108" s="194"/>
      <c r="P108" s="194"/>
      <c r="Q108" s="32"/>
      <c r="R108" s="33"/>
    </row>
    <row r="109" spans="2:21" s="1" customFormat="1" ht="36.950000000000003" customHeight="1">
      <c r="B109" s="31"/>
      <c r="C109" s="65" t="s">
        <v>101</v>
      </c>
      <c r="D109" s="32"/>
      <c r="E109" s="32"/>
      <c r="F109" s="175" t="str">
        <f>F7</f>
        <v>5 - Ostatné</v>
      </c>
      <c r="G109" s="195"/>
      <c r="H109" s="195"/>
      <c r="I109" s="195"/>
      <c r="J109" s="195"/>
      <c r="K109" s="195"/>
      <c r="L109" s="195"/>
      <c r="M109" s="195"/>
      <c r="N109" s="195"/>
      <c r="O109" s="195"/>
      <c r="P109" s="195"/>
      <c r="Q109" s="32"/>
      <c r="R109" s="33"/>
    </row>
    <row r="110" spans="2:21" s="1" customFormat="1" ht="6.95" customHeight="1">
      <c r="B110" s="31"/>
      <c r="C110" s="32"/>
      <c r="D110" s="32"/>
      <c r="E110" s="32"/>
      <c r="F110" s="32"/>
      <c r="G110" s="32"/>
      <c r="H110" s="32"/>
      <c r="I110" s="32"/>
      <c r="J110" s="32"/>
      <c r="K110" s="32"/>
      <c r="L110" s="32"/>
      <c r="M110" s="32"/>
      <c r="N110" s="32"/>
      <c r="O110" s="32"/>
      <c r="P110" s="32"/>
      <c r="Q110" s="32"/>
      <c r="R110" s="33"/>
    </row>
    <row r="111" spans="2:21" s="1" customFormat="1" ht="18" customHeight="1">
      <c r="B111" s="31"/>
      <c r="C111" s="28" t="s">
        <v>20</v>
      </c>
      <c r="D111" s="32"/>
      <c r="E111" s="32"/>
      <c r="F111" s="26" t="str">
        <f>F9</f>
        <v>KN-C 2026/8 Sabinov</v>
      </c>
      <c r="G111" s="32"/>
      <c r="H111" s="32"/>
      <c r="I111" s="32"/>
      <c r="J111" s="32"/>
      <c r="K111" s="28" t="s">
        <v>22</v>
      </c>
      <c r="L111" s="32"/>
      <c r="M111" s="196">
        <f>IF(O9="","",O9)</f>
        <v>43755</v>
      </c>
      <c r="N111" s="196"/>
      <c r="O111" s="196"/>
      <c r="P111" s="196"/>
      <c r="Q111" s="32"/>
      <c r="R111" s="33"/>
    </row>
    <row r="112" spans="2:21" s="1" customFormat="1" ht="6.95" customHeight="1">
      <c r="B112" s="31"/>
      <c r="C112" s="32"/>
      <c r="D112" s="32"/>
      <c r="E112" s="32"/>
      <c r="F112" s="32"/>
      <c r="G112" s="32"/>
      <c r="H112" s="32"/>
      <c r="I112" s="32"/>
      <c r="J112" s="32"/>
      <c r="K112" s="32"/>
      <c r="L112" s="32"/>
      <c r="M112" s="32"/>
      <c r="N112" s="32"/>
      <c r="O112" s="32"/>
      <c r="P112" s="32"/>
      <c r="Q112" s="32"/>
      <c r="R112" s="33"/>
    </row>
    <row r="113" spans="2:65" s="1" customFormat="1" ht="15">
      <c r="B113" s="31"/>
      <c r="C113" s="28" t="s">
        <v>23</v>
      </c>
      <c r="D113" s="32"/>
      <c r="E113" s="32"/>
      <c r="F113" s="26" t="str">
        <f>E12</f>
        <v>UNISTROJ s.r.o,ul. Hollého 51, Sabinov</v>
      </c>
      <c r="G113" s="32"/>
      <c r="H113" s="32"/>
      <c r="I113" s="32"/>
      <c r="J113" s="32"/>
      <c r="K113" s="28" t="s">
        <v>29</v>
      </c>
      <c r="L113" s="32"/>
      <c r="M113" s="163" t="str">
        <f>E18</f>
        <v>Ing. Marek Feling, Ing.Ján Nebus</v>
      </c>
      <c r="N113" s="163"/>
      <c r="O113" s="163"/>
      <c r="P113" s="163"/>
      <c r="Q113" s="163"/>
      <c r="R113" s="33"/>
    </row>
    <row r="114" spans="2:65" s="1" customFormat="1" ht="14.45" customHeight="1">
      <c r="B114" s="31"/>
      <c r="C114" s="28" t="s">
        <v>27</v>
      </c>
      <c r="D114" s="32"/>
      <c r="E114" s="32"/>
      <c r="F114" s="26" t="str">
        <f>IF(E15="","",E15)</f>
        <v xml:space="preserve"> </v>
      </c>
      <c r="G114" s="32"/>
      <c r="H114" s="32"/>
      <c r="I114" s="32"/>
      <c r="J114" s="32"/>
      <c r="K114" s="28" t="s">
        <v>32</v>
      </c>
      <c r="L114" s="32"/>
      <c r="M114" s="163" t="str">
        <f>E21</f>
        <v>Anna Hricová</v>
      </c>
      <c r="N114" s="163"/>
      <c r="O114" s="163"/>
      <c r="P114" s="163"/>
      <c r="Q114" s="163"/>
      <c r="R114" s="33"/>
    </row>
    <row r="115" spans="2:65" s="1" customFormat="1" ht="10.35" customHeight="1">
      <c r="B115" s="31"/>
      <c r="C115" s="32"/>
      <c r="D115" s="32"/>
      <c r="E115" s="32"/>
      <c r="F115" s="32"/>
      <c r="G115" s="32"/>
      <c r="H115" s="32"/>
      <c r="I115" s="32"/>
      <c r="J115" s="32"/>
      <c r="K115" s="32"/>
      <c r="L115" s="32"/>
      <c r="M115" s="32"/>
      <c r="N115" s="32"/>
      <c r="O115" s="32"/>
      <c r="P115" s="32"/>
      <c r="Q115" s="32"/>
      <c r="R115" s="33"/>
    </row>
    <row r="116" spans="2:65" s="8" customFormat="1" ht="29.25" customHeight="1">
      <c r="B116" s="119"/>
      <c r="C116" s="120" t="s">
        <v>118</v>
      </c>
      <c r="D116" s="121" t="s">
        <v>119</v>
      </c>
      <c r="E116" s="121" t="s">
        <v>56</v>
      </c>
      <c r="F116" s="209" t="s">
        <v>120</v>
      </c>
      <c r="G116" s="209"/>
      <c r="H116" s="209"/>
      <c r="I116" s="209"/>
      <c r="J116" s="121" t="s">
        <v>121</v>
      </c>
      <c r="K116" s="121" t="s">
        <v>122</v>
      </c>
      <c r="L116" s="210" t="s">
        <v>123</v>
      </c>
      <c r="M116" s="210"/>
      <c r="N116" s="209" t="s">
        <v>106</v>
      </c>
      <c r="O116" s="209"/>
      <c r="P116" s="209"/>
      <c r="Q116" s="211"/>
      <c r="R116" s="122"/>
      <c r="T116" s="72" t="s">
        <v>124</v>
      </c>
      <c r="U116" s="73" t="s">
        <v>38</v>
      </c>
      <c r="V116" s="73" t="s">
        <v>125</v>
      </c>
      <c r="W116" s="73" t="s">
        <v>126</v>
      </c>
      <c r="X116" s="73" t="s">
        <v>127</v>
      </c>
      <c r="Y116" s="73" t="s">
        <v>128</v>
      </c>
      <c r="Z116" s="73" t="s">
        <v>129</v>
      </c>
      <c r="AA116" s="74" t="s">
        <v>130</v>
      </c>
    </row>
    <row r="117" spans="2:65" s="1" customFormat="1" ht="29.25" customHeight="1">
      <c r="B117" s="31"/>
      <c r="C117" s="76" t="s">
        <v>103</v>
      </c>
      <c r="D117" s="32"/>
      <c r="E117" s="32"/>
      <c r="F117" s="32"/>
      <c r="G117" s="32"/>
      <c r="H117" s="32"/>
      <c r="I117" s="32"/>
      <c r="J117" s="32"/>
      <c r="K117" s="32"/>
      <c r="L117" s="32"/>
      <c r="M117" s="32"/>
      <c r="N117" s="217">
        <f>BK117</f>
        <v>0</v>
      </c>
      <c r="O117" s="218"/>
      <c r="P117" s="218"/>
      <c r="Q117" s="218"/>
      <c r="R117" s="33"/>
      <c r="T117" s="75"/>
      <c r="U117" s="47"/>
      <c r="V117" s="47"/>
      <c r="W117" s="123">
        <f>W118+W140+W148</f>
        <v>118.86137399999998</v>
      </c>
      <c r="X117" s="47"/>
      <c r="Y117" s="123">
        <f>Y118+Y140+Y148</f>
        <v>1.648215</v>
      </c>
      <c r="Z117" s="47"/>
      <c r="AA117" s="124">
        <f>AA118+AA140+AA148</f>
        <v>0</v>
      </c>
      <c r="AT117" s="17" t="s">
        <v>73</v>
      </c>
      <c r="AU117" s="17" t="s">
        <v>108</v>
      </c>
      <c r="BK117" s="125">
        <f>BK118+BK140+BK148</f>
        <v>0</v>
      </c>
    </row>
    <row r="118" spans="2:65" s="9" customFormat="1" ht="37.35" customHeight="1">
      <c r="B118" s="126"/>
      <c r="C118" s="127"/>
      <c r="D118" s="128" t="s">
        <v>111</v>
      </c>
      <c r="E118" s="128"/>
      <c r="F118" s="128"/>
      <c r="G118" s="128"/>
      <c r="H118" s="128"/>
      <c r="I118" s="128"/>
      <c r="J118" s="128"/>
      <c r="K118" s="128"/>
      <c r="L118" s="128"/>
      <c r="M118" s="128"/>
      <c r="N118" s="219">
        <f>BK118</f>
        <v>0</v>
      </c>
      <c r="O118" s="204"/>
      <c r="P118" s="204"/>
      <c r="Q118" s="204"/>
      <c r="R118" s="129"/>
      <c r="T118" s="130"/>
      <c r="U118" s="127"/>
      <c r="V118" s="127"/>
      <c r="W118" s="131">
        <f>W119+W124+W130+W138</f>
        <v>78.714373999999992</v>
      </c>
      <c r="X118" s="127"/>
      <c r="Y118" s="131">
        <f>Y119+Y124+Y130+Y138</f>
        <v>1.572495</v>
      </c>
      <c r="Z118" s="127"/>
      <c r="AA118" s="132">
        <f>AA119+AA124+AA130+AA138</f>
        <v>0</v>
      </c>
      <c r="AR118" s="133" t="s">
        <v>83</v>
      </c>
      <c r="AT118" s="134" t="s">
        <v>73</v>
      </c>
      <c r="AU118" s="134" t="s">
        <v>74</v>
      </c>
      <c r="AY118" s="133" t="s">
        <v>131</v>
      </c>
      <c r="BK118" s="135">
        <f>BK119+BK124+BK130+BK138</f>
        <v>0</v>
      </c>
    </row>
    <row r="119" spans="2:65" s="9" customFormat="1" ht="19.899999999999999" customHeight="1">
      <c r="B119" s="126"/>
      <c r="C119" s="127"/>
      <c r="D119" s="136" t="s">
        <v>332</v>
      </c>
      <c r="E119" s="136"/>
      <c r="F119" s="136"/>
      <c r="G119" s="136"/>
      <c r="H119" s="136"/>
      <c r="I119" s="136"/>
      <c r="J119" s="136"/>
      <c r="K119" s="136"/>
      <c r="L119" s="136"/>
      <c r="M119" s="136"/>
      <c r="N119" s="220">
        <f>BK119</f>
        <v>0</v>
      </c>
      <c r="O119" s="221"/>
      <c r="P119" s="221"/>
      <c r="Q119" s="221"/>
      <c r="R119" s="129"/>
      <c r="T119" s="130"/>
      <c r="U119" s="127"/>
      <c r="V119" s="127"/>
      <c r="W119" s="131">
        <f>SUM(W120:W123)</f>
        <v>6.7610000000000001</v>
      </c>
      <c r="X119" s="127"/>
      <c r="Y119" s="131">
        <f>SUM(Y120:Y123)</f>
        <v>0.64019999999999999</v>
      </c>
      <c r="Z119" s="127"/>
      <c r="AA119" s="132">
        <f>SUM(AA120:AA123)</f>
        <v>0</v>
      </c>
      <c r="AR119" s="133" t="s">
        <v>83</v>
      </c>
      <c r="AT119" s="134" t="s">
        <v>73</v>
      </c>
      <c r="AU119" s="134" t="s">
        <v>80</v>
      </c>
      <c r="AY119" s="133" t="s">
        <v>131</v>
      </c>
      <c r="BK119" s="135">
        <f>SUM(BK120:BK123)</f>
        <v>0</v>
      </c>
    </row>
    <row r="120" spans="2:65" s="1" customFormat="1" ht="22.5" customHeight="1">
      <c r="B120" s="137"/>
      <c r="C120" s="138" t="s">
        <v>80</v>
      </c>
      <c r="D120" s="138" t="s">
        <v>132</v>
      </c>
      <c r="E120" s="139" t="s">
        <v>339</v>
      </c>
      <c r="F120" s="212" t="s">
        <v>340</v>
      </c>
      <c r="G120" s="212"/>
      <c r="H120" s="212"/>
      <c r="I120" s="212"/>
      <c r="J120" s="140" t="s">
        <v>178</v>
      </c>
      <c r="K120" s="141">
        <v>1</v>
      </c>
      <c r="L120" s="213">
        <v>0</v>
      </c>
      <c r="M120" s="213"/>
      <c r="N120" s="213">
        <f>ROUND(L120*K120,2)</f>
        <v>0</v>
      </c>
      <c r="O120" s="213"/>
      <c r="P120" s="213"/>
      <c r="Q120" s="213"/>
      <c r="R120" s="142"/>
      <c r="T120" s="143" t="s">
        <v>5</v>
      </c>
      <c r="U120" s="40" t="s">
        <v>41</v>
      </c>
      <c r="V120" s="144">
        <v>6.7610000000000001</v>
      </c>
      <c r="W120" s="144">
        <f>V120*K120</f>
        <v>6.7610000000000001</v>
      </c>
      <c r="X120" s="144">
        <v>0</v>
      </c>
      <c r="Y120" s="144">
        <f>X120*K120</f>
        <v>0</v>
      </c>
      <c r="Z120" s="144">
        <v>0</v>
      </c>
      <c r="AA120" s="145">
        <f>Z120*K120</f>
        <v>0</v>
      </c>
      <c r="AR120" s="17" t="s">
        <v>140</v>
      </c>
      <c r="AT120" s="17" t="s">
        <v>132</v>
      </c>
      <c r="AU120" s="17" t="s">
        <v>83</v>
      </c>
      <c r="AY120" s="17" t="s">
        <v>131</v>
      </c>
      <c r="BE120" s="146">
        <f>IF(U120="základná",N120,0)</f>
        <v>0</v>
      </c>
      <c r="BF120" s="146">
        <f>IF(U120="znížená",N120,0)</f>
        <v>0</v>
      </c>
      <c r="BG120" s="146">
        <f>IF(U120="zákl. prenesená",N120,0)</f>
        <v>0</v>
      </c>
      <c r="BH120" s="146">
        <f>IF(U120="zníž. prenesená",N120,0)</f>
        <v>0</v>
      </c>
      <c r="BI120" s="146">
        <f>IF(U120="nulová",N120,0)</f>
        <v>0</v>
      </c>
      <c r="BJ120" s="17" t="s">
        <v>83</v>
      </c>
      <c r="BK120" s="146">
        <f>ROUND(L120*K120,2)</f>
        <v>0</v>
      </c>
      <c r="BL120" s="17" t="s">
        <v>140</v>
      </c>
      <c r="BM120" s="17" t="s">
        <v>341</v>
      </c>
    </row>
    <row r="121" spans="2:65" s="1" customFormat="1" ht="22.5" customHeight="1">
      <c r="B121" s="137"/>
      <c r="C121" s="147" t="s">
        <v>83</v>
      </c>
      <c r="D121" s="147" t="s">
        <v>149</v>
      </c>
      <c r="E121" s="148" t="s">
        <v>342</v>
      </c>
      <c r="F121" s="214" t="s">
        <v>343</v>
      </c>
      <c r="G121" s="214"/>
      <c r="H121" s="214"/>
      <c r="I121" s="214"/>
      <c r="J121" s="149" t="s">
        <v>178</v>
      </c>
      <c r="K121" s="150">
        <v>1</v>
      </c>
      <c r="L121" s="215">
        <v>0</v>
      </c>
      <c r="M121" s="215"/>
      <c r="N121" s="215">
        <f>ROUND(L121*K121,2)</f>
        <v>0</v>
      </c>
      <c r="O121" s="213"/>
      <c r="P121" s="213"/>
      <c r="Q121" s="213"/>
      <c r="R121" s="142"/>
      <c r="T121" s="143" t="s">
        <v>5</v>
      </c>
      <c r="U121" s="40" t="s">
        <v>41</v>
      </c>
      <c r="V121" s="144">
        <v>0</v>
      </c>
      <c r="W121" s="144">
        <f>V121*K121</f>
        <v>0</v>
      </c>
      <c r="X121" s="144">
        <v>0.629</v>
      </c>
      <c r="Y121" s="144">
        <f>X121*K121</f>
        <v>0.629</v>
      </c>
      <c r="Z121" s="144">
        <v>0</v>
      </c>
      <c r="AA121" s="145">
        <f>Z121*K121</f>
        <v>0</v>
      </c>
      <c r="AR121" s="17" t="s">
        <v>152</v>
      </c>
      <c r="AT121" s="17" t="s">
        <v>149</v>
      </c>
      <c r="AU121" s="17" t="s">
        <v>83</v>
      </c>
      <c r="AY121" s="17" t="s">
        <v>131</v>
      </c>
      <c r="BE121" s="146">
        <f>IF(U121="základná",N121,0)</f>
        <v>0</v>
      </c>
      <c r="BF121" s="146">
        <f>IF(U121="znížená",N121,0)</f>
        <v>0</v>
      </c>
      <c r="BG121" s="146">
        <f>IF(U121="zákl. prenesená",N121,0)</f>
        <v>0</v>
      </c>
      <c r="BH121" s="146">
        <f>IF(U121="zníž. prenesená",N121,0)</f>
        <v>0</v>
      </c>
      <c r="BI121" s="146">
        <f>IF(U121="nulová",N121,0)</f>
        <v>0</v>
      </c>
      <c r="BJ121" s="17" t="s">
        <v>83</v>
      </c>
      <c r="BK121" s="146">
        <f>ROUND(L121*K121,2)</f>
        <v>0</v>
      </c>
      <c r="BL121" s="17" t="s">
        <v>140</v>
      </c>
      <c r="BM121" s="17" t="s">
        <v>344</v>
      </c>
    </row>
    <row r="122" spans="2:65" s="1" customFormat="1" ht="22.5" customHeight="1">
      <c r="B122" s="137"/>
      <c r="C122" s="147" t="s">
        <v>86</v>
      </c>
      <c r="D122" s="147" t="s">
        <v>149</v>
      </c>
      <c r="E122" s="148" t="s">
        <v>345</v>
      </c>
      <c r="F122" s="214" t="s">
        <v>346</v>
      </c>
      <c r="G122" s="214"/>
      <c r="H122" s="214"/>
      <c r="I122" s="214"/>
      <c r="J122" s="149" t="s">
        <v>178</v>
      </c>
      <c r="K122" s="150">
        <v>1</v>
      </c>
      <c r="L122" s="215">
        <v>0</v>
      </c>
      <c r="M122" s="215"/>
      <c r="N122" s="215">
        <f>ROUND(L122*K122,2)</f>
        <v>0</v>
      </c>
      <c r="O122" s="213"/>
      <c r="P122" s="213"/>
      <c r="Q122" s="213"/>
      <c r="R122" s="142"/>
      <c r="T122" s="143" t="s">
        <v>5</v>
      </c>
      <c r="U122" s="40" t="s">
        <v>41</v>
      </c>
      <c r="V122" s="144">
        <v>0</v>
      </c>
      <c r="W122" s="144">
        <f>V122*K122</f>
        <v>0</v>
      </c>
      <c r="X122" s="144">
        <v>1.12E-2</v>
      </c>
      <c r="Y122" s="144">
        <f>X122*K122</f>
        <v>1.12E-2</v>
      </c>
      <c r="Z122" s="144">
        <v>0</v>
      </c>
      <c r="AA122" s="145">
        <f>Z122*K122</f>
        <v>0</v>
      </c>
      <c r="AR122" s="17" t="s">
        <v>152</v>
      </c>
      <c r="AT122" s="17" t="s">
        <v>149</v>
      </c>
      <c r="AU122" s="17" t="s">
        <v>83</v>
      </c>
      <c r="AY122" s="17" t="s">
        <v>131</v>
      </c>
      <c r="BE122" s="146">
        <f>IF(U122="základná",N122,0)</f>
        <v>0</v>
      </c>
      <c r="BF122" s="146">
        <f>IF(U122="znížená",N122,0)</f>
        <v>0</v>
      </c>
      <c r="BG122" s="146">
        <f>IF(U122="zákl. prenesená",N122,0)</f>
        <v>0</v>
      </c>
      <c r="BH122" s="146">
        <f>IF(U122="zníž. prenesená",N122,0)</f>
        <v>0</v>
      </c>
      <c r="BI122" s="146">
        <f>IF(U122="nulová",N122,0)</f>
        <v>0</v>
      </c>
      <c r="BJ122" s="17" t="s">
        <v>83</v>
      </c>
      <c r="BK122" s="146">
        <f>ROUND(L122*K122,2)</f>
        <v>0</v>
      </c>
      <c r="BL122" s="17" t="s">
        <v>140</v>
      </c>
      <c r="BM122" s="17" t="s">
        <v>347</v>
      </c>
    </row>
    <row r="123" spans="2:65" s="1" customFormat="1" ht="31.5" customHeight="1">
      <c r="B123" s="137"/>
      <c r="C123" s="138" t="s">
        <v>136</v>
      </c>
      <c r="D123" s="138" t="s">
        <v>132</v>
      </c>
      <c r="E123" s="139" t="s">
        <v>348</v>
      </c>
      <c r="F123" s="212" t="s">
        <v>349</v>
      </c>
      <c r="G123" s="212"/>
      <c r="H123" s="212"/>
      <c r="I123" s="212"/>
      <c r="J123" s="140" t="s">
        <v>144</v>
      </c>
      <c r="K123" s="141">
        <v>40.841000000000001</v>
      </c>
      <c r="L123" s="213">
        <v>0</v>
      </c>
      <c r="M123" s="213"/>
      <c r="N123" s="213">
        <f>ROUND(L123*K123,2)</f>
        <v>0</v>
      </c>
      <c r="O123" s="213"/>
      <c r="P123" s="213"/>
      <c r="Q123" s="213"/>
      <c r="R123" s="142"/>
      <c r="T123" s="143" t="s">
        <v>5</v>
      </c>
      <c r="U123" s="40" t="s">
        <v>41</v>
      </c>
      <c r="V123" s="144">
        <v>0</v>
      </c>
      <c r="W123" s="144">
        <f>V123*K123</f>
        <v>0</v>
      </c>
      <c r="X123" s="144">
        <v>0</v>
      </c>
      <c r="Y123" s="144">
        <f>X123*K123</f>
        <v>0</v>
      </c>
      <c r="Z123" s="144">
        <v>0</v>
      </c>
      <c r="AA123" s="145">
        <f>Z123*K123</f>
        <v>0</v>
      </c>
      <c r="AR123" s="17" t="s">
        <v>140</v>
      </c>
      <c r="AT123" s="17" t="s">
        <v>132</v>
      </c>
      <c r="AU123" s="17" t="s">
        <v>83</v>
      </c>
      <c r="AY123" s="17" t="s">
        <v>131</v>
      </c>
      <c r="BE123" s="146">
        <f>IF(U123="základná",N123,0)</f>
        <v>0</v>
      </c>
      <c r="BF123" s="146">
        <f>IF(U123="znížená",N123,0)</f>
        <v>0</v>
      </c>
      <c r="BG123" s="146">
        <f>IF(U123="zákl. prenesená",N123,0)</f>
        <v>0</v>
      </c>
      <c r="BH123" s="146">
        <f>IF(U123="zníž. prenesená",N123,0)</f>
        <v>0</v>
      </c>
      <c r="BI123" s="146">
        <f>IF(U123="nulová",N123,0)</f>
        <v>0</v>
      </c>
      <c r="BJ123" s="17" t="s">
        <v>83</v>
      </c>
      <c r="BK123" s="146">
        <f>ROUND(L123*K123,2)</f>
        <v>0</v>
      </c>
      <c r="BL123" s="17" t="s">
        <v>140</v>
      </c>
      <c r="BM123" s="17" t="s">
        <v>350</v>
      </c>
    </row>
    <row r="124" spans="2:65" s="9" customFormat="1" ht="29.85" customHeight="1">
      <c r="B124" s="126"/>
      <c r="C124" s="127"/>
      <c r="D124" s="136" t="s">
        <v>333</v>
      </c>
      <c r="E124" s="136"/>
      <c r="F124" s="136"/>
      <c r="G124" s="136"/>
      <c r="H124" s="136"/>
      <c r="I124" s="136"/>
      <c r="J124" s="136"/>
      <c r="K124" s="136"/>
      <c r="L124" s="136">
        <v>0</v>
      </c>
      <c r="M124" s="136"/>
      <c r="N124" s="224">
        <f>BK124</f>
        <v>0</v>
      </c>
      <c r="O124" s="225"/>
      <c r="P124" s="225"/>
      <c r="Q124" s="225"/>
      <c r="R124" s="129"/>
      <c r="T124" s="130"/>
      <c r="U124" s="127"/>
      <c r="V124" s="127"/>
      <c r="W124" s="131">
        <f>SUM(W125:W129)</f>
        <v>1.6231499999999999</v>
      </c>
      <c r="X124" s="127"/>
      <c r="Y124" s="131">
        <f>SUM(Y125:Y129)</f>
        <v>1.4259999999999998E-2</v>
      </c>
      <c r="Z124" s="127"/>
      <c r="AA124" s="132">
        <f>SUM(AA125:AA129)</f>
        <v>0</v>
      </c>
      <c r="AR124" s="133" t="s">
        <v>83</v>
      </c>
      <c r="AT124" s="134" t="s">
        <v>73</v>
      </c>
      <c r="AU124" s="134" t="s">
        <v>80</v>
      </c>
      <c r="AY124" s="133" t="s">
        <v>131</v>
      </c>
      <c r="BK124" s="135">
        <f>SUM(BK125:BK129)</f>
        <v>0</v>
      </c>
    </row>
    <row r="125" spans="2:65" s="1" customFormat="1" ht="31.5" customHeight="1">
      <c r="B125" s="137"/>
      <c r="C125" s="138" t="s">
        <v>89</v>
      </c>
      <c r="D125" s="138" t="s">
        <v>132</v>
      </c>
      <c r="E125" s="139" t="s">
        <v>351</v>
      </c>
      <c r="F125" s="212" t="s">
        <v>352</v>
      </c>
      <c r="G125" s="212"/>
      <c r="H125" s="212"/>
      <c r="I125" s="212"/>
      <c r="J125" s="140" t="s">
        <v>178</v>
      </c>
      <c r="K125" s="141">
        <v>1</v>
      </c>
      <c r="L125" s="213">
        <v>0</v>
      </c>
      <c r="M125" s="213"/>
      <c r="N125" s="213">
        <f>ROUND(L125*K125,2)</f>
        <v>0</v>
      </c>
      <c r="O125" s="213"/>
      <c r="P125" s="213"/>
      <c r="Q125" s="213"/>
      <c r="R125" s="142"/>
      <c r="T125" s="143" t="s">
        <v>5</v>
      </c>
      <c r="U125" s="40" t="s">
        <v>41</v>
      </c>
      <c r="V125" s="144">
        <v>0.63480999999999999</v>
      </c>
      <c r="W125" s="144">
        <f>V125*K125</f>
        <v>0.63480999999999999</v>
      </c>
      <c r="X125" s="144">
        <v>0</v>
      </c>
      <c r="Y125" s="144">
        <f>X125*K125</f>
        <v>0</v>
      </c>
      <c r="Z125" s="144">
        <v>0</v>
      </c>
      <c r="AA125" s="145">
        <f>Z125*K125</f>
        <v>0</v>
      </c>
      <c r="AR125" s="17" t="s">
        <v>140</v>
      </c>
      <c r="AT125" s="17" t="s">
        <v>132</v>
      </c>
      <c r="AU125" s="17" t="s">
        <v>83</v>
      </c>
      <c r="AY125" s="17" t="s">
        <v>131</v>
      </c>
      <c r="BE125" s="146">
        <f>IF(U125="základná",N125,0)</f>
        <v>0</v>
      </c>
      <c r="BF125" s="146">
        <f>IF(U125="znížená",N125,0)</f>
        <v>0</v>
      </c>
      <c r="BG125" s="146">
        <f>IF(U125="zákl. prenesená",N125,0)</f>
        <v>0</v>
      </c>
      <c r="BH125" s="146">
        <f>IF(U125="zníž. prenesená",N125,0)</f>
        <v>0</v>
      </c>
      <c r="BI125" s="146">
        <f>IF(U125="nulová",N125,0)</f>
        <v>0</v>
      </c>
      <c r="BJ125" s="17" t="s">
        <v>83</v>
      </c>
      <c r="BK125" s="146">
        <f>ROUND(L125*K125,2)</f>
        <v>0</v>
      </c>
      <c r="BL125" s="17" t="s">
        <v>140</v>
      </c>
      <c r="BM125" s="17" t="s">
        <v>353</v>
      </c>
    </row>
    <row r="126" spans="2:65" s="1" customFormat="1" ht="31.5" customHeight="1">
      <c r="B126" s="137"/>
      <c r="C126" s="147" t="s">
        <v>154</v>
      </c>
      <c r="D126" s="147" t="s">
        <v>149</v>
      </c>
      <c r="E126" s="148" t="s">
        <v>354</v>
      </c>
      <c r="F126" s="214" t="s">
        <v>355</v>
      </c>
      <c r="G126" s="214"/>
      <c r="H126" s="214"/>
      <c r="I126" s="214"/>
      <c r="J126" s="149" t="s">
        <v>178</v>
      </c>
      <c r="K126" s="150">
        <v>1</v>
      </c>
      <c r="L126" s="215">
        <v>0</v>
      </c>
      <c r="M126" s="215"/>
      <c r="N126" s="215">
        <f>ROUND(L126*K126,2)</f>
        <v>0</v>
      </c>
      <c r="O126" s="213"/>
      <c r="P126" s="213"/>
      <c r="Q126" s="213"/>
      <c r="R126" s="142"/>
      <c r="T126" s="143" t="s">
        <v>5</v>
      </c>
      <c r="U126" s="40" t="s">
        <v>41</v>
      </c>
      <c r="V126" s="144">
        <v>0</v>
      </c>
      <c r="W126" s="144">
        <f>V126*K126</f>
        <v>0</v>
      </c>
      <c r="X126" s="144">
        <v>9.5999999999999992E-3</v>
      </c>
      <c r="Y126" s="144">
        <f>X126*K126</f>
        <v>9.5999999999999992E-3</v>
      </c>
      <c r="Z126" s="144">
        <v>0</v>
      </c>
      <c r="AA126" s="145">
        <f>Z126*K126</f>
        <v>0</v>
      </c>
      <c r="AR126" s="17" t="s">
        <v>152</v>
      </c>
      <c r="AT126" s="17" t="s">
        <v>149</v>
      </c>
      <c r="AU126" s="17" t="s">
        <v>83</v>
      </c>
      <c r="AY126" s="17" t="s">
        <v>131</v>
      </c>
      <c r="BE126" s="146">
        <f>IF(U126="základná",N126,0)</f>
        <v>0</v>
      </c>
      <c r="BF126" s="146">
        <f>IF(U126="znížená",N126,0)</f>
        <v>0</v>
      </c>
      <c r="BG126" s="146">
        <f>IF(U126="zákl. prenesená",N126,0)</f>
        <v>0</v>
      </c>
      <c r="BH126" s="146">
        <f>IF(U126="zníž. prenesená",N126,0)</f>
        <v>0</v>
      </c>
      <c r="BI126" s="146">
        <f>IF(U126="nulová",N126,0)</f>
        <v>0</v>
      </c>
      <c r="BJ126" s="17" t="s">
        <v>83</v>
      </c>
      <c r="BK126" s="146">
        <f>ROUND(L126*K126,2)</f>
        <v>0</v>
      </c>
      <c r="BL126" s="17" t="s">
        <v>140</v>
      </c>
      <c r="BM126" s="17" t="s">
        <v>356</v>
      </c>
    </row>
    <row r="127" spans="2:65" s="1" customFormat="1" ht="31.5" customHeight="1">
      <c r="B127" s="137"/>
      <c r="C127" s="138" t="s">
        <v>158</v>
      </c>
      <c r="D127" s="138" t="s">
        <v>132</v>
      </c>
      <c r="E127" s="139" t="s">
        <v>357</v>
      </c>
      <c r="F127" s="212" t="s">
        <v>358</v>
      </c>
      <c r="G127" s="212"/>
      <c r="H127" s="212"/>
      <c r="I127" s="212"/>
      <c r="J127" s="140" t="s">
        <v>178</v>
      </c>
      <c r="K127" s="141">
        <v>2</v>
      </c>
      <c r="L127" s="213">
        <v>0</v>
      </c>
      <c r="M127" s="213"/>
      <c r="N127" s="213">
        <f>ROUND(L127*K127,2)</f>
        <v>0</v>
      </c>
      <c r="O127" s="213"/>
      <c r="P127" s="213"/>
      <c r="Q127" s="213"/>
      <c r="R127" s="142"/>
      <c r="T127" s="143" t="s">
        <v>5</v>
      </c>
      <c r="U127" s="40" t="s">
        <v>41</v>
      </c>
      <c r="V127" s="144">
        <v>0.49417</v>
      </c>
      <c r="W127" s="144">
        <f>V127*K127</f>
        <v>0.98834</v>
      </c>
      <c r="X127" s="144">
        <v>0</v>
      </c>
      <c r="Y127" s="144">
        <f>X127*K127</f>
        <v>0</v>
      </c>
      <c r="Z127" s="144">
        <v>0</v>
      </c>
      <c r="AA127" s="145">
        <f>Z127*K127</f>
        <v>0</v>
      </c>
      <c r="AR127" s="17" t="s">
        <v>140</v>
      </c>
      <c r="AT127" s="17" t="s">
        <v>132</v>
      </c>
      <c r="AU127" s="17" t="s">
        <v>83</v>
      </c>
      <c r="AY127" s="17" t="s">
        <v>131</v>
      </c>
      <c r="BE127" s="146">
        <f>IF(U127="základná",N127,0)</f>
        <v>0</v>
      </c>
      <c r="BF127" s="146">
        <f>IF(U127="znížená",N127,0)</f>
        <v>0</v>
      </c>
      <c r="BG127" s="146">
        <f>IF(U127="zákl. prenesená",N127,0)</f>
        <v>0</v>
      </c>
      <c r="BH127" s="146">
        <f>IF(U127="zníž. prenesená",N127,0)</f>
        <v>0</v>
      </c>
      <c r="BI127" s="146">
        <f>IF(U127="nulová",N127,0)</f>
        <v>0</v>
      </c>
      <c r="BJ127" s="17" t="s">
        <v>83</v>
      </c>
      <c r="BK127" s="146">
        <f>ROUND(L127*K127,2)</f>
        <v>0</v>
      </c>
      <c r="BL127" s="17" t="s">
        <v>140</v>
      </c>
      <c r="BM127" s="17" t="s">
        <v>359</v>
      </c>
    </row>
    <row r="128" spans="2:65" s="1" customFormat="1" ht="22.5" customHeight="1">
      <c r="B128" s="137"/>
      <c r="C128" s="147" t="s">
        <v>162</v>
      </c>
      <c r="D128" s="147" t="s">
        <v>149</v>
      </c>
      <c r="E128" s="148" t="s">
        <v>360</v>
      </c>
      <c r="F128" s="214" t="s">
        <v>361</v>
      </c>
      <c r="G128" s="214"/>
      <c r="H128" s="214"/>
      <c r="I128" s="214"/>
      <c r="J128" s="149" t="s">
        <v>178</v>
      </c>
      <c r="K128" s="150">
        <v>2</v>
      </c>
      <c r="L128" s="215">
        <v>0</v>
      </c>
      <c r="M128" s="215"/>
      <c r="N128" s="215">
        <f>ROUND(L128*K128,2)</f>
        <v>0</v>
      </c>
      <c r="O128" s="213"/>
      <c r="P128" s="213"/>
      <c r="Q128" s="213"/>
      <c r="R128" s="142"/>
      <c r="T128" s="143" t="s">
        <v>5</v>
      </c>
      <c r="U128" s="40" t="s">
        <v>41</v>
      </c>
      <c r="V128" s="144">
        <v>0</v>
      </c>
      <c r="W128" s="144">
        <f>V128*K128</f>
        <v>0</v>
      </c>
      <c r="X128" s="144">
        <v>2.33E-3</v>
      </c>
      <c r="Y128" s="144">
        <f>X128*K128</f>
        <v>4.6600000000000001E-3</v>
      </c>
      <c r="Z128" s="144">
        <v>0</v>
      </c>
      <c r="AA128" s="145">
        <f>Z128*K128</f>
        <v>0</v>
      </c>
      <c r="AR128" s="17" t="s">
        <v>152</v>
      </c>
      <c r="AT128" s="17" t="s">
        <v>149</v>
      </c>
      <c r="AU128" s="17" t="s">
        <v>83</v>
      </c>
      <c r="AY128" s="17" t="s">
        <v>131</v>
      </c>
      <c r="BE128" s="146">
        <f>IF(U128="základná",N128,0)</f>
        <v>0</v>
      </c>
      <c r="BF128" s="146">
        <f>IF(U128="znížená",N128,0)</f>
        <v>0</v>
      </c>
      <c r="BG128" s="146">
        <f>IF(U128="zákl. prenesená",N128,0)</f>
        <v>0</v>
      </c>
      <c r="BH128" s="146">
        <f>IF(U128="zníž. prenesená",N128,0)</f>
        <v>0</v>
      </c>
      <c r="BI128" s="146">
        <f>IF(U128="nulová",N128,0)</f>
        <v>0</v>
      </c>
      <c r="BJ128" s="17" t="s">
        <v>83</v>
      </c>
      <c r="BK128" s="146">
        <f>ROUND(L128*K128,2)</f>
        <v>0</v>
      </c>
      <c r="BL128" s="17" t="s">
        <v>140</v>
      </c>
      <c r="BM128" s="17" t="s">
        <v>362</v>
      </c>
    </row>
    <row r="129" spans="2:65" s="1" customFormat="1" ht="31.5" customHeight="1">
      <c r="B129" s="137"/>
      <c r="C129" s="138" t="s">
        <v>166</v>
      </c>
      <c r="D129" s="138" t="s">
        <v>132</v>
      </c>
      <c r="E129" s="139" t="s">
        <v>363</v>
      </c>
      <c r="F129" s="212" t="s">
        <v>364</v>
      </c>
      <c r="G129" s="212"/>
      <c r="H129" s="212"/>
      <c r="I129" s="212"/>
      <c r="J129" s="140" t="s">
        <v>144</v>
      </c>
      <c r="K129" s="141">
        <v>12.412000000000001</v>
      </c>
      <c r="L129" s="213">
        <v>0</v>
      </c>
      <c r="M129" s="213"/>
      <c r="N129" s="213">
        <f>ROUND(L129*K129,2)</f>
        <v>0</v>
      </c>
      <c r="O129" s="213"/>
      <c r="P129" s="213"/>
      <c r="Q129" s="213"/>
      <c r="R129" s="142"/>
      <c r="T129" s="143" t="s">
        <v>5</v>
      </c>
      <c r="U129" s="40" t="s">
        <v>41</v>
      </c>
      <c r="V129" s="144">
        <v>0</v>
      </c>
      <c r="W129" s="144">
        <f>V129*K129</f>
        <v>0</v>
      </c>
      <c r="X129" s="144">
        <v>0</v>
      </c>
      <c r="Y129" s="144">
        <f>X129*K129</f>
        <v>0</v>
      </c>
      <c r="Z129" s="144">
        <v>0</v>
      </c>
      <c r="AA129" s="145">
        <f>Z129*K129</f>
        <v>0</v>
      </c>
      <c r="AR129" s="17" t="s">
        <v>140</v>
      </c>
      <c r="AT129" s="17" t="s">
        <v>132</v>
      </c>
      <c r="AU129" s="17" t="s">
        <v>83</v>
      </c>
      <c r="AY129" s="17" t="s">
        <v>131</v>
      </c>
      <c r="BE129" s="146">
        <f>IF(U129="základná",N129,0)</f>
        <v>0</v>
      </c>
      <c r="BF129" s="146">
        <f>IF(U129="znížená",N129,0)</f>
        <v>0</v>
      </c>
      <c r="BG129" s="146">
        <f>IF(U129="zákl. prenesená",N129,0)</f>
        <v>0</v>
      </c>
      <c r="BH129" s="146">
        <f>IF(U129="zníž. prenesená",N129,0)</f>
        <v>0</v>
      </c>
      <c r="BI129" s="146">
        <f>IF(U129="nulová",N129,0)</f>
        <v>0</v>
      </c>
      <c r="BJ129" s="17" t="s">
        <v>83</v>
      </c>
      <c r="BK129" s="146">
        <f>ROUND(L129*K129,2)</f>
        <v>0</v>
      </c>
      <c r="BL129" s="17" t="s">
        <v>140</v>
      </c>
      <c r="BM129" s="17" t="s">
        <v>365</v>
      </c>
    </row>
    <row r="130" spans="2:65" s="9" customFormat="1" ht="29.85" customHeight="1">
      <c r="B130" s="126"/>
      <c r="C130" s="127"/>
      <c r="D130" s="136" t="s">
        <v>334</v>
      </c>
      <c r="E130" s="136"/>
      <c r="F130" s="136"/>
      <c r="G130" s="136"/>
      <c r="H130" s="136"/>
      <c r="I130" s="136"/>
      <c r="J130" s="136"/>
      <c r="K130" s="136"/>
      <c r="L130" s="136">
        <v>0</v>
      </c>
      <c r="M130" s="136"/>
      <c r="N130" s="224">
        <f>BK130</f>
        <v>0</v>
      </c>
      <c r="O130" s="225"/>
      <c r="P130" s="225"/>
      <c r="Q130" s="225"/>
      <c r="R130" s="129"/>
      <c r="T130" s="130"/>
      <c r="U130" s="127"/>
      <c r="V130" s="127"/>
      <c r="W130" s="131">
        <f>SUM(W131:W137)</f>
        <v>30.351624000000001</v>
      </c>
      <c r="X130" s="127"/>
      <c r="Y130" s="131">
        <f>SUM(Y131:Y137)</f>
        <v>3.9895E-2</v>
      </c>
      <c r="Z130" s="127"/>
      <c r="AA130" s="132">
        <f>SUM(AA131:AA137)</f>
        <v>0</v>
      </c>
      <c r="AR130" s="133" t="s">
        <v>83</v>
      </c>
      <c r="AT130" s="134" t="s">
        <v>73</v>
      </c>
      <c r="AU130" s="134" t="s">
        <v>80</v>
      </c>
      <c r="AY130" s="133" t="s">
        <v>131</v>
      </c>
      <c r="BK130" s="135">
        <f>SUM(BK131:BK137)</f>
        <v>0</v>
      </c>
    </row>
    <row r="131" spans="2:65" s="1" customFormat="1" ht="31.5" customHeight="1">
      <c r="B131" s="137"/>
      <c r="C131" s="138" t="s">
        <v>170</v>
      </c>
      <c r="D131" s="138" t="s">
        <v>132</v>
      </c>
      <c r="E131" s="139" t="s">
        <v>366</v>
      </c>
      <c r="F131" s="212" t="s">
        <v>367</v>
      </c>
      <c r="G131" s="212"/>
      <c r="H131" s="212"/>
      <c r="I131" s="212"/>
      <c r="J131" s="140" t="s">
        <v>173</v>
      </c>
      <c r="K131" s="141">
        <v>29.3</v>
      </c>
      <c r="L131" s="213">
        <v>0</v>
      </c>
      <c r="M131" s="213"/>
      <c r="N131" s="213">
        <f t="shared" ref="N131:N137" si="0">ROUND(L131*K131,2)</f>
        <v>0</v>
      </c>
      <c r="O131" s="213"/>
      <c r="P131" s="213"/>
      <c r="Q131" s="213"/>
      <c r="R131" s="142"/>
      <c r="T131" s="143" t="s">
        <v>5</v>
      </c>
      <c r="U131" s="40" t="s">
        <v>41</v>
      </c>
      <c r="V131" s="144">
        <v>0.20004</v>
      </c>
      <c r="W131" s="144">
        <f t="shared" ref="W131:W137" si="1">V131*K131</f>
        <v>5.8611719999999998</v>
      </c>
      <c r="X131" s="144">
        <v>5.0000000000000002E-5</v>
      </c>
      <c r="Y131" s="144">
        <f t="shared" ref="Y131:Y137" si="2">X131*K131</f>
        <v>1.4650000000000002E-3</v>
      </c>
      <c r="Z131" s="144">
        <v>0</v>
      </c>
      <c r="AA131" s="145">
        <f t="shared" ref="AA131:AA137" si="3">Z131*K131</f>
        <v>0</v>
      </c>
      <c r="AR131" s="17" t="s">
        <v>140</v>
      </c>
      <c r="AT131" s="17" t="s">
        <v>132</v>
      </c>
      <c r="AU131" s="17" t="s">
        <v>83</v>
      </c>
      <c r="AY131" s="17" t="s">
        <v>131</v>
      </c>
      <c r="BE131" s="146">
        <f t="shared" ref="BE131:BE137" si="4">IF(U131="základná",N131,0)</f>
        <v>0</v>
      </c>
      <c r="BF131" s="146">
        <f t="shared" ref="BF131:BF137" si="5">IF(U131="znížená",N131,0)</f>
        <v>0</v>
      </c>
      <c r="BG131" s="146">
        <f t="shared" ref="BG131:BG137" si="6">IF(U131="zákl. prenesená",N131,0)</f>
        <v>0</v>
      </c>
      <c r="BH131" s="146">
        <f t="shared" ref="BH131:BH137" si="7">IF(U131="zníž. prenesená",N131,0)</f>
        <v>0</v>
      </c>
      <c r="BI131" s="146">
        <f t="shared" ref="BI131:BI137" si="8">IF(U131="nulová",N131,0)</f>
        <v>0</v>
      </c>
      <c r="BJ131" s="17" t="s">
        <v>83</v>
      </c>
      <c r="BK131" s="146">
        <f t="shared" ref="BK131:BK137" si="9">ROUND(L131*K131,2)</f>
        <v>0</v>
      </c>
      <c r="BL131" s="17" t="s">
        <v>140</v>
      </c>
      <c r="BM131" s="17" t="s">
        <v>368</v>
      </c>
    </row>
    <row r="132" spans="2:65" s="1" customFormat="1" ht="31.5" customHeight="1">
      <c r="B132" s="137"/>
      <c r="C132" s="147" t="s">
        <v>175</v>
      </c>
      <c r="D132" s="147" t="s">
        <v>149</v>
      </c>
      <c r="E132" s="148" t="s">
        <v>369</v>
      </c>
      <c r="F132" s="214" t="s">
        <v>370</v>
      </c>
      <c r="G132" s="214"/>
      <c r="H132" s="214"/>
      <c r="I132" s="214"/>
      <c r="J132" s="149" t="s">
        <v>173</v>
      </c>
      <c r="K132" s="150">
        <v>29.3</v>
      </c>
      <c r="L132" s="215">
        <v>0</v>
      </c>
      <c r="M132" s="215"/>
      <c r="N132" s="215">
        <f t="shared" si="0"/>
        <v>0</v>
      </c>
      <c r="O132" s="213"/>
      <c r="P132" s="213"/>
      <c r="Q132" s="213"/>
      <c r="R132" s="142"/>
      <c r="T132" s="143" t="s">
        <v>5</v>
      </c>
      <c r="U132" s="40" t="s">
        <v>41</v>
      </c>
      <c r="V132" s="144">
        <v>0</v>
      </c>
      <c r="W132" s="144">
        <f t="shared" si="1"/>
        <v>0</v>
      </c>
      <c r="X132" s="144">
        <v>1.3999999999999999E-4</v>
      </c>
      <c r="Y132" s="144">
        <f t="shared" si="2"/>
        <v>4.1019999999999997E-3</v>
      </c>
      <c r="Z132" s="144">
        <v>0</v>
      </c>
      <c r="AA132" s="145">
        <f t="shared" si="3"/>
        <v>0</v>
      </c>
      <c r="AR132" s="17" t="s">
        <v>152</v>
      </c>
      <c r="AT132" s="17" t="s">
        <v>149</v>
      </c>
      <c r="AU132" s="17" t="s">
        <v>83</v>
      </c>
      <c r="AY132" s="17" t="s">
        <v>131</v>
      </c>
      <c r="BE132" s="146">
        <f t="shared" si="4"/>
        <v>0</v>
      </c>
      <c r="BF132" s="146">
        <f t="shared" si="5"/>
        <v>0</v>
      </c>
      <c r="BG132" s="146">
        <f t="shared" si="6"/>
        <v>0</v>
      </c>
      <c r="BH132" s="146">
        <f t="shared" si="7"/>
        <v>0</v>
      </c>
      <c r="BI132" s="146">
        <f t="shared" si="8"/>
        <v>0</v>
      </c>
      <c r="BJ132" s="17" t="s">
        <v>83</v>
      </c>
      <c r="BK132" s="146">
        <f t="shared" si="9"/>
        <v>0</v>
      </c>
      <c r="BL132" s="17" t="s">
        <v>140</v>
      </c>
      <c r="BM132" s="17" t="s">
        <v>371</v>
      </c>
    </row>
    <row r="133" spans="2:65" s="1" customFormat="1" ht="31.5" customHeight="1">
      <c r="B133" s="137"/>
      <c r="C133" s="147" t="s">
        <v>180</v>
      </c>
      <c r="D133" s="147" t="s">
        <v>149</v>
      </c>
      <c r="E133" s="148" t="s">
        <v>372</v>
      </c>
      <c r="F133" s="214" t="s">
        <v>373</v>
      </c>
      <c r="G133" s="214"/>
      <c r="H133" s="214"/>
      <c r="I133" s="214"/>
      <c r="J133" s="149" t="s">
        <v>178</v>
      </c>
      <c r="K133" s="150">
        <v>29.3</v>
      </c>
      <c r="L133" s="215">
        <v>0</v>
      </c>
      <c r="M133" s="215"/>
      <c r="N133" s="215">
        <f t="shared" si="0"/>
        <v>0</v>
      </c>
      <c r="O133" s="213"/>
      <c r="P133" s="213"/>
      <c r="Q133" s="213"/>
      <c r="R133" s="142"/>
      <c r="T133" s="143" t="s">
        <v>5</v>
      </c>
      <c r="U133" s="40" t="s">
        <v>41</v>
      </c>
      <c r="V133" s="144">
        <v>0</v>
      </c>
      <c r="W133" s="144">
        <f t="shared" si="1"/>
        <v>0</v>
      </c>
      <c r="X133" s="144">
        <v>6.9999999999999994E-5</v>
      </c>
      <c r="Y133" s="144">
        <f t="shared" si="2"/>
        <v>2.0509999999999999E-3</v>
      </c>
      <c r="Z133" s="144">
        <v>0</v>
      </c>
      <c r="AA133" s="145">
        <f t="shared" si="3"/>
        <v>0</v>
      </c>
      <c r="AR133" s="17" t="s">
        <v>152</v>
      </c>
      <c r="AT133" s="17" t="s">
        <v>149</v>
      </c>
      <c r="AU133" s="17" t="s">
        <v>83</v>
      </c>
      <c r="AY133" s="17" t="s">
        <v>131</v>
      </c>
      <c r="BE133" s="146">
        <f t="shared" si="4"/>
        <v>0</v>
      </c>
      <c r="BF133" s="146">
        <f t="shared" si="5"/>
        <v>0</v>
      </c>
      <c r="BG133" s="146">
        <f t="shared" si="6"/>
        <v>0</v>
      </c>
      <c r="BH133" s="146">
        <f t="shared" si="7"/>
        <v>0</v>
      </c>
      <c r="BI133" s="146">
        <f t="shared" si="8"/>
        <v>0</v>
      </c>
      <c r="BJ133" s="17" t="s">
        <v>83</v>
      </c>
      <c r="BK133" s="146">
        <f t="shared" si="9"/>
        <v>0</v>
      </c>
      <c r="BL133" s="17" t="s">
        <v>140</v>
      </c>
      <c r="BM133" s="17" t="s">
        <v>374</v>
      </c>
    </row>
    <row r="134" spans="2:65" s="1" customFormat="1" ht="31.5" customHeight="1">
      <c r="B134" s="137"/>
      <c r="C134" s="138" t="s">
        <v>184</v>
      </c>
      <c r="D134" s="138" t="s">
        <v>132</v>
      </c>
      <c r="E134" s="139" t="s">
        <v>375</v>
      </c>
      <c r="F134" s="212" t="s">
        <v>376</v>
      </c>
      <c r="G134" s="212"/>
      <c r="H134" s="212"/>
      <c r="I134" s="212"/>
      <c r="J134" s="140" t="s">
        <v>173</v>
      </c>
      <c r="K134" s="141">
        <v>111.3</v>
      </c>
      <c r="L134" s="213">
        <v>0</v>
      </c>
      <c r="M134" s="213"/>
      <c r="N134" s="213">
        <f t="shared" si="0"/>
        <v>0</v>
      </c>
      <c r="O134" s="213"/>
      <c r="P134" s="213"/>
      <c r="Q134" s="213"/>
      <c r="R134" s="142"/>
      <c r="T134" s="143" t="s">
        <v>5</v>
      </c>
      <c r="U134" s="40" t="s">
        <v>41</v>
      </c>
      <c r="V134" s="144">
        <v>0.22004000000000001</v>
      </c>
      <c r="W134" s="144">
        <f t="shared" si="1"/>
        <v>24.490452000000001</v>
      </c>
      <c r="X134" s="144">
        <v>5.0000000000000002E-5</v>
      </c>
      <c r="Y134" s="144">
        <f t="shared" si="2"/>
        <v>5.5650000000000005E-3</v>
      </c>
      <c r="Z134" s="144">
        <v>0</v>
      </c>
      <c r="AA134" s="145">
        <f t="shared" si="3"/>
        <v>0</v>
      </c>
      <c r="AR134" s="17" t="s">
        <v>140</v>
      </c>
      <c r="AT134" s="17" t="s">
        <v>132</v>
      </c>
      <c r="AU134" s="17" t="s">
        <v>83</v>
      </c>
      <c r="AY134" s="17" t="s">
        <v>131</v>
      </c>
      <c r="BE134" s="146">
        <f t="shared" si="4"/>
        <v>0</v>
      </c>
      <c r="BF134" s="146">
        <f t="shared" si="5"/>
        <v>0</v>
      </c>
      <c r="BG134" s="146">
        <f t="shared" si="6"/>
        <v>0</v>
      </c>
      <c r="BH134" s="146">
        <f t="shared" si="7"/>
        <v>0</v>
      </c>
      <c r="BI134" s="146">
        <f t="shared" si="8"/>
        <v>0</v>
      </c>
      <c r="BJ134" s="17" t="s">
        <v>83</v>
      </c>
      <c r="BK134" s="146">
        <f t="shared" si="9"/>
        <v>0</v>
      </c>
      <c r="BL134" s="17" t="s">
        <v>140</v>
      </c>
      <c r="BM134" s="17" t="s">
        <v>377</v>
      </c>
    </row>
    <row r="135" spans="2:65" s="1" customFormat="1" ht="31.5" customHeight="1">
      <c r="B135" s="137"/>
      <c r="C135" s="147" t="s">
        <v>188</v>
      </c>
      <c r="D135" s="147" t="s">
        <v>149</v>
      </c>
      <c r="E135" s="148" t="s">
        <v>378</v>
      </c>
      <c r="F135" s="214" t="s">
        <v>379</v>
      </c>
      <c r="G135" s="214"/>
      <c r="H135" s="214"/>
      <c r="I135" s="214"/>
      <c r="J135" s="149" t="s">
        <v>173</v>
      </c>
      <c r="K135" s="150">
        <v>111.3</v>
      </c>
      <c r="L135" s="215">
        <v>0</v>
      </c>
      <c r="M135" s="215"/>
      <c r="N135" s="215">
        <f t="shared" si="0"/>
        <v>0</v>
      </c>
      <c r="O135" s="213"/>
      <c r="P135" s="213"/>
      <c r="Q135" s="213"/>
      <c r="R135" s="142"/>
      <c r="T135" s="143" t="s">
        <v>5</v>
      </c>
      <c r="U135" s="40" t="s">
        <v>41</v>
      </c>
      <c r="V135" s="144">
        <v>0</v>
      </c>
      <c r="W135" s="144">
        <f t="shared" si="1"/>
        <v>0</v>
      </c>
      <c r="X135" s="144">
        <v>1.6000000000000001E-4</v>
      </c>
      <c r="Y135" s="144">
        <f t="shared" si="2"/>
        <v>1.7808000000000001E-2</v>
      </c>
      <c r="Z135" s="144">
        <v>0</v>
      </c>
      <c r="AA135" s="145">
        <f t="shared" si="3"/>
        <v>0</v>
      </c>
      <c r="AR135" s="17" t="s">
        <v>152</v>
      </c>
      <c r="AT135" s="17" t="s">
        <v>149</v>
      </c>
      <c r="AU135" s="17" t="s">
        <v>83</v>
      </c>
      <c r="AY135" s="17" t="s">
        <v>131</v>
      </c>
      <c r="BE135" s="146">
        <f t="shared" si="4"/>
        <v>0</v>
      </c>
      <c r="BF135" s="146">
        <f t="shared" si="5"/>
        <v>0</v>
      </c>
      <c r="BG135" s="146">
        <f t="shared" si="6"/>
        <v>0</v>
      </c>
      <c r="BH135" s="146">
        <f t="shared" si="7"/>
        <v>0</v>
      </c>
      <c r="BI135" s="146">
        <f t="shared" si="8"/>
        <v>0</v>
      </c>
      <c r="BJ135" s="17" t="s">
        <v>83</v>
      </c>
      <c r="BK135" s="146">
        <f t="shared" si="9"/>
        <v>0</v>
      </c>
      <c r="BL135" s="17" t="s">
        <v>140</v>
      </c>
      <c r="BM135" s="17" t="s">
        <v>380</v>
      </c>
    </row>
    <row r="136" spans="2:65" s="1" customFormat="1" ht="31.5" customHeight="1">
      <c r="B136" s="137"/>
      <c r="C136" s="147" t="s">
        <v>192</v>
      </c>
      <c r="D136" s="147" t="s">
        <v>149</v>
      </c>
      <c r="E136" s="148" t="s">
        <v>381</v>
      </c>
      <c r="F136" s="214" t="s">
        <v>382</v>
      </c>
      <c r="G136" s="214"/>
      <c r="H136" s="214"/>
      <c r="I136" s="214"/>
      <c r="J136" s="149" t="s">
        <v>178</v>
      </c>
      <c r="K136" s="150">
        <v>111.3</v>
      </c>
      <c r="L136" s="215">
        <v>0</v>
      </c>
      <c r="M136" s="215"/>
      <c r="N136" s="215">
        <f t="shared" si="0"/>
        <v>0</v>
      </c>
      <c r="O136" s="213"/>
      <c r="P136" s="213"/>
      <c r="Q136" s="213"/>
      <c r="R136" s="142"/>
      <c r="T136" s="143" t="s">
        <v>5</v>
      </c>
      <c r="U136" s="40" t="s">
        <v>41</v>
      </c>
      <c r="V136" s="144">
        <v>0</v>
      </c>
      <c r="W136" s="144">
        <f t="shared" si="1"/>
        <v>0</v>
      </c>
      <c r="X136" s="144">
        <v>8.0000000000000007E-5</v>
      </c>
      <c r="Y136" s="144">
        <f t="shared" si="2"/>
        <v>8.9040000000000005E-3</v>
      </c>
      <c r="Z136" s="144">
        <v>0</v>
      </c>
      <c r="AA136" s="145">
        <f t="shared" si="3"/>
        <v>0</v>
      </c>
      <c r="AR136" s="17" t="s">
        <v>152</v>
      </c>
      <c r="AT136" s="17" t="s">
        <v>149</v>
      </c>
      <c r="AU136" s="17" t="s">
        <v>83</v>
      </c>
      <c r="AY136" s="17" t="s">
        <v>131</v>
      </c>
      <c r="BE136" s="146">
        <f t="shared" si="4"/>
        <v>0</v>
      </c>
      <c r="BF136" s="146">
        <f t="shared" si="5"/>
        <v>0</v>
      </c>
      <c r="BG136" s="146">
        <f t="shared" si="6"/>
        <v>0</v>
      </c>
      <c r="BH136" s="146">
        <f t="shared" si="7"/>
        <v>0</v>
      </c>
      <c r="BI136" s="146">
        <f t="shared" si="8"/>
        <v>0</v>
      </c>
      <c r="BJ136" s="17" t="s">
        <v>83</v>
      </c>
      <c r="BK136" s="146">
        <f t="shared" si="9"/>
        <v>0</v>
      </c>
      <c r="BL136" s="17" t="s">
        <v>140</v>
      </c>
      <c r="BM136" s="17" t="s">
        <v>383</v>
      </c>
    </row>
    <row r="137" spans="2:65" s="1" customFormat="1" ht="31.5" customHeight="1">
      <c r="B137" s="137"/>
      <c r="C137" s="138" t="s">
        <v>140</v>
      </c>
      <c r="D137" s="138" t="s">
        <v>132</v>
      </c>
      <c r="E137" s="139" t="s">
        <v>384</v>
      </c>
      <c r="F137" s="212" t="s">
        <v>385</v>
      </c>
      <c r="G137" s="212"/>
      <c r="H137" s="212"/>
      <c r="I137" s="212"/>
      <c r="J137" s="140" t="s">
        <v>144</v>
      </c>
      <c r="K137" s="141">
        <v>12.85</v>
      </c>
      <c r="L137" s="213">
        <v>0</v>
      </c>
      <c r="M137" s="213"/>
      <c r="N137" s="213">
        <f t="shared" si="0"/>
        <v>0</v>
      </c>
      <c r="O137" s="213"/>
      <c r="P137" s="213"/>
      <c r="Q137" s="213"/>
      <c r="R137" s="142"/>
      <c r="T137" s="143" t="s">
        <v>5</v>
      </c>
      <c r="U137" s="40" t="s">
        <v>41</v>
      </c>
      <c r="V137" s="144">
        <v>0</v>
      </c>
      <c r="W137" s="144">
        <f t="shared" si="1"/>
        <v>0</v>
      </c>
      <c r="X137" s="144">
        <v>0</v>
      </c>
      <c r="Y137" s="144">
        <f t="shared" si="2"/>
        <v>0</v>
      </c>
      <c r="Z137" s="144">
        <v>0</v>
      </c>
      <c r="AA137" s="145">
        <f t="shared" si="3"/>
        <v>0</v>
      </c>
      <c r="AR137" s="17" t="s">
        <v>140</v>
      </c>
      <c r="AT137" s="17" t="s">
        <v>132</v>
      </c>
      <c r="AU137" s="17" t="s">
        <v>83</v>
      </c>
      <c r="AY137" s="17" t="s">
        <v>131</v>
      </c>
      <c r="BE137" s="146">
        <f t="shared" si="4"/>
        <v>0</v>
      </c>
      <c r="BF137" s="146">
        <f t="shared" si="5"/>
        <v>0</v>
      </c>
      <c r="BG137" s="146">
        <f t="shared" si="6"/>
        <v>0</v>
      </c>
      <c r="BH137" s="146">
        <f t="shared" si="7"/>
        <v>0</v>
      </c>
      <c r="BI137" s="146">
        <f t="shared" si="8"/>
        <v>0</v>
      </c>
      <c r="BJ137" s="17" t="s">
        <v>83</v>
      </c>
      <c r="BK137" s="146">
        <f t="shared" si="9"/>
        <v>0</v>
      </c>
      <c r="BL137" s="17" t="s">
        <v>140</v>
      </c>
      <c r="BM137" s="17" t="s">
        <v>386</v>
      </c>
    </row>
    <row r="138" spans="2:65" s="9" customFormat="1" ht="29.85" customHeight="1">
      <c r="B138" s="126"/>
      <c r="C138" s="127"/>
      <c r="D138" s="136" t="s">
        <v>335</v>
      </c>
      <c r="E138" s="136"/>
      <c r="F138" s="136"/>
      <c r="G138" s="136"/>
      <c r="H138" s="136"/>
      <c r="I138" s="136"/>
      <c r="J138" s="136"/>
      <c r="K138" s="136"/>
      <c r="L138" s="136">
        <v>0</v>
      </c>
      <c r="M138" s="136"/>
      <c r="N138" s="224">
        <f>BK138</f>
        <v>0</v>
      </c>
      <c r="O138" s="225"/>
      <c r="P138" s="225"/>
      <c r="Q138" s="225"/>
      <c r="R138" s="129"/>
      <c r="T138" s="130"/>
      <c r="U138" s="127"/>
      <c r="V138" s="127"/>
      <c r="W138" s="131">
        <f>W139</f>
        <v>39.9786</v>
      </c>
      <c r="X138" s="127"/>
      <c r="Y138" s="131">
        <f>Y139</f>
        <v>0.87813999999999992</v>
      </c>
      <c r="Z138" s="127"/>
      <c r="AA138" s="132">
        <f>AA139</f>
        <v>0</v>
      </c>
      <c r="AR138" s="133" t="s">
        <v>83</v>
      </c>
      <c r="AT138" s="134" t="s">
        <v>73</v>
      </c>
      <c r="AU138" s="134" t="s">
        <v>80</v>
      </c>
      <c r="AY138" s="133" t="s">
        <v>131</v>
      </c>
      <c r="BK138" s="135">
        <f>BK139</f>
        <v>0</v>
      </c>
    </row>
    <row r="139" spans="2:65" s="1" customFormat="1" ht="31.5" customHeight="1">
      <c r="B139" s="137"/>
      <c r="C139" s="138" t="s">
        <v>199</v>
      </c>
      <c r="D139" s="138" t="s">
        <v>132</v>
      </c>
      <c r="E139" s="139" t="s">
        <v>387</v>
      </c>
      <c r="F139" s="212" t="s">
        <v>388</v>
      </c>
      <c r="G139" s="212"/>
      <c r="H139" s="212"/>
      <c r="I139" s="212"/>
      <c r="J139" s="140" t="s">
        <v>389</v>
      </c>
      <c r="K139" s="141">
        <v>23</v>
      </c>
      <c r="L139" s="213">
        <v>0</v>
      </c>
      <c r="M139" s="213"/>
      <c r="N139" s="213">
        <f>ROUND(L139*K139,2)</f>
        <v>0</v>
      </c>
      <c r="O139" s="213"/>
      <c r="P139" s="213"/>
      <c r="Q139" s="213"/>
      <c r="R139" s="142"/>
      <c r="T139" s="143" t="s">
        <v>5</v>
      </c>
      <c r="U139" s="40" t="s">
        <v>41</v>
      </c>
      <c r="V139" s="144">
        <v>1.7382</v>
      </c>
      <c r="W139" s="144">
        <f>V139*K139</f>
        <v>39.9786</v>
      </c>
      <c r="X139" s="144">
        <v>3.8179999999999999E-2</v>
      </c>
      <c r="Y139" s="144">
        <f>X139*K139</f>
        <v>0.87813999999999992</v>
      </c>
      <c r="Z139" s="144">
        <v>0</v>
      </c>
      <c r="AA139" s="145">
        <f>Z139*K139</f>
        <v>0</v>
      </c>
      <c r="AR139" s="17" t="s">
        <v>140</v>
      </c>
      <c r="AT139" s="17" t="s">
        <v>132</v>
      </c>
      <c r="AU139" s="17" t="s">
        <v>83</v>
      </c>
      <c r="AY139" s="17" t="s">
        <v>131</v>
      </c>
      <c r="BE139" s="146">
        <f>IF(U139="základná",N139,0)</f>
        <v>0</v>
      </c>
      <c r="BF139" s="146">
        <f>IF(U139="znížená",N139,0)</f>
        <v>0</v>
      </c>
      <c r="BG139" s="146">
        <f>IF(U139="zákl. prenesená",N139,0)</f>
        <v>0</v>
      </c>
      <c r="BH139" s="146">
        <f>IF(U139="zníž. prenesená",N139,0)</f>
        <v>0</v>
      </c>
      <c r="BI139" s="146">
        <f>IF(U139="nulová",N139,0)</f>
        <v>0</v>
      </c>
      <c r="BJ139" s="17" t="s">
        <v>83</v>
      </c>
      <c r="BK139" s="146">
        <f>ROUND(L139*K139,2)</f>
        <v>0</v>
      </c>
      <c r="BL139" s="17" t="s">
        <v>140</v>
      </c>
      <c r="BM139" s="17" t="s">
        <v>390</v>
      </c>
    </row>
    <row r="140" spans="2:65" s="9" customFormat="1" ht="37.35" customHeight="1">
      <c r="B140" s="126"/>
      <c r="C140" s="127"/>
      <c r="D140" s="128" t="s">
        <v>336</v>
      </c>
      <c r="E140" s="128"/>
      <c r="F140" s="128"/>
      <c r="G140" s="128"/>
      <c r="H140" s="128"/>
      <c r="I140" s="128"/>
      <c r="J140" s="128"/>
      <c r="K140" s="128"/>
      <c r="L140" s="128">
        <v>0</v>
      </c>
      <c r="M140" s="128"/>
      <c r="N140" s="222">
        <f>BK140</f>
        <v>0</v>
      </c>
      <c r="O140" s="223"/>
      <c r="P140" s="223"/>
      <c r="Q140" s="223"/>
      <c r="R140" s="129"/>
      <c r="T140" s="130"/>
      <c r="U140" s="127"/>
      <c r="V140" s="127"/>
      <c r="W140" s="131">
        <f>W141</f>
        <v>8.3469999999999995</v>
      </c>
      <c r="X140" s="127"/>
      <c r="Y140" s="131">
        <f>Y141</f>
        <v>7.5719999999999996E-2</v>
      </c>
      <c r="Z140" s="127"/>
      <c r="AA140" s="132">
        <f>AA141</f>
        <v>0</v>
      </c>
      <c r="AR140" s="133" t="s">
        <v>86</v>
      </c>
      <c r="AT140" s="134" t="s">
        <v>73</v>
      </c>
      <c r="AU140" s="134" t="s">
        <v>74</v>
      </c>
      <c r="AY140" s="133" t="s">
        <v>131</v>
      </c>
      <c r="BK140" s="135">
        <f>BK141</f>
        <v>0</v>
      </c>
    </row>
    <row r="141" spans="2:65" s="9" customFormat="1" ht="19.899999999999999" customHeight="1">
      <c r="B141" s="126"/>
      <c r="C141" s="127"/>
      <c r="D141" s="136" t="s">
        <v>337</v>
      </c>
      <c r="E141" s="136"/>
      <c r="F141" s="136"/>
      <c r="G141" s="136"/>
      <c r="H141" s="136"/>
      <c r="I141" s="136"/>
      <c r="J141" s="136"/>
      <c r="K141" s="136"/>
      <c r="L141" s="136">
        <v>0</v>
      </c>
      <c r="M141" s="136"/>
      <c r="N141" s="220">
        <f>BK141</f>
        <v>0</v>
      </c>
      <c r="O141" s="221"/>
      <c r="P141" s="221"/>
      <c r="Q141" s="221"/>
      <c r="R141" s="129"/>
      <c r="T141" s="130"/>
      <c r="U141" s="127"/>
      <c r="V141" s="127"/>
      <c r="W141" s="131">
        <f>SUM(W142:W147)</f>
        <v>8.3469999999999995</v>
      </c>
      <c r="X141" s="127"/>
      <c r="Y141" s="131">
        <f>SUM(Y142:Y147)</f>
        <v>7.5719999999999996E-2</v>
      </c>
      <c r="Z141" s="127"/>
      <c r="AA141" s="132">
        <f>SUM(AA142:AA147)</f>
        <v>0</v>
      </c>
      <c r="AR141" s="133" t="s">
        <v>86</v>
      </c>
      <c r="AT141" s="134" t="s">
        <v>73</v>
      </c>
      <c r="AU141" s="134" t="s">
        <v>80</v>
      </c>
      <c r="AY141" s="133" t="s">
        <v>131</v>
      </c>
      <c r="BK141" s="135">
        <f>SUM(BK142:BK147)</f>
        <v>0</v>
      </c>
    </row>
    <row r="142" spans="2:65" s="1" customFormat="1" ht="22.5" customHeight="1">
      <c r="B142" s="137"/>
      <c r="C142" s="138" t="s">
        <v>203</v>
      </c>
      <c r="D142" s="138" t="s">
        <v>132</v>
      </c>
      <c r="E142" s="139" t="s">
        <v>391</v>
      </c>
      <c r="F142" s="212" t="s">
        <v>392</v>
      </c>
      <c r="G142" s="212"/>
      <c r="H142" s="212"/>
      <c r="I142" s="212"/>
      <c r="J142" s="140" t="s">
        <v>178</v>
      </c>
      <c r="K142" s="141">
        <v>12</v>
      </c>
      <c r="L142" s="213">
        <v>0</v>
      </c>
      <c r="M142" s="213"/>
      <c r="N142" s="213">
        <f t="shared" ref="N142:N147" si="10">ROUND(L142*K142,2)</f>
        <v>0</v>
      </c>
      <c r="O142" s="213"/>
      <c r="P142" s="213"/>
      <c r="Q142" s="213"/>
      <c r="R142" s="142"/>
      <c r="T142" s="143" t="s">
        <v>5</v>
      </c>
      <c r="U142" s="40" t="s">
        <v>41</v>
      </c>
      <c r="V142" s="144">
        <v>0.69</v>
      </c>
      <c r="W142" s="144">
        <f t="shared" ref="W142:W147" si="11">V142*K142</f>
        <v>8.2799999999999994</v>
      </c>
      <c r="X142" s="144">
        <v>0</v>
      </c>
      <c r="Y142" s="144">
        <f t="shared" ref="Y142:Y147" si="12">X142*K142</f>
        <v>0</v>
      </c>
      <c r="Z142" s="144">
        <v>0</v>
      </c>
      <c r="AA142" s="145">
        <f t="shared" ref="AA142:AA147" si="13">Z142*K142</f>
        <v>0</v>
      </c>
      <c r="AR142" s="17" t="s">
        <v>393</v>
      </c>
      <c r="AT142" s="17" t="s">
        <v>132</v>
      </c>
      <c r="AU142" s="17" t="s">
        <v>83</v>
      </c>
      <c r="AY142" s="17" t="s">
        <v>131</v>
      </c>
      <c r="BE142" s="146">
        <f t="shared" ref="BE142:BE147" si="14">IF(U142="základná",N142,0)</f>
        <v>0</v>
      </c>
      <c r="BF142" s="146">
        <f t="shared" ref="BF142:BF147" si="15">IF(U142="znížená",N142,0)</f>
        <v>0</v>
      </c>
      <c r="BG142" s="146">
        <f t="shared" ref="BG142:BG147" si="16">IF(U142="zákl. prenesená",N142,0)</f>
        <v>0</v>
      </c>
      <c r="BH142" s="146">
        <f t="shared" ref="BH142:BH147" si="17">IF(U142="zníž. prenesená",N142,0)</f>
        <v>0</v>
      </c>
      <c r="BI142" s="146">
        <f t="shared" ref="BI142:BI147" si="18">IF(U142="nulová",N142,0)</f>
        <v>0</v>
      </c>
      <c r="BJ142" s="17" t="s">
        <v>83</v>
      </c>
      <c r="BK142" s="146">
        <f t="shared" ref="BK142:BK147" si="19">ROUND(L142*K142,2)</f>
        <v>0</v>
      </c>
      <c r="BL142" s="17" t="s">
        <v>393</v>
      </c>
      <c r="BM142" s="17" t="s">
        <v>394</v>
      </c>
    </row>
    <row r="143" spans="2:65" s="1" customFormat="1" ht="31.5" customHeight="1">
      <c r="B143" s="137"/>
      <c r="C143" s="138" t="s">
        <v>207</v>
      </c>
      <c r="D143" s="138" t="s">
        <v>132</v>
      </c>
      <c r="E143" s="139" t="s">
        <v>395</v>
      </c>
      <c r="F143" s="212" t="s">
        <v>396</v>
      </c>
      <c r="G143" s="212"/>
      <c r="H143" s="212"/>
      <c r="I143" s="212"/>
      <c r="J143" s="140" t="s">
        <v>397</v>
      </c>
      <c r="K143" s="141">
        <v>1</v>
      </c>
      <c r="L143" s="213">
        <v>0</v>
      </c>
      <c r="M143" s="213"/>
      <c r="N143" s="213">
        <f t="shared" si="10"/>
        <v>0</v>
      </c>
      <c r="O143" s="213"/>
      <c r="P143" s="213"/>
      <c r="Q143" s="213"/>
      <c r="R143" s="142"/>
      <c r="T143" s="143" t="s">
        <v>5</v>
      </c>
      <c r="U143" s="40" t="s">
        <v>41</v>
      </c>
      <c r="V143" s="144">
        <v>6.7000000000000004E-2</v>
      </c>
      <c r="W143" s="144">
        <f t="shared" si="11"/>
        <v>6.7000000000000004E-2</v>
      </c>
      <c r="X143" s="144">
        <v>0</v>
      </c>
      <c r="Y143" s="144">
        <f t="shared" si="12"/>
        <v>0</v>
      </c>
      <c r="Z143" s="144">
        <v>0</v>
      </c>
      <c r="AA143" s="145">
        <f t="shared" si="13"/>
        <v>0</v>
      </c>
      <c r="AR143" s="17" t="s">
        <v>393</v>
      </c>
      <c r="AT143" s="17" t="s">
        <v>132</v>
      </c>
      <c r="AU143" s="17" t="s">
        <v>83</v>
      </c>
      <c r="AY143" s="17" t="s">
        <v>131</v>
      </c>
      <c r="BE143" s="146">
        <f t="shared" si="14"/>
        <v>0</v>
      </c>
      <c r="BF143" s="146">
        <f t="shared" si="15"/>
        <v>0</v>
      </c>
      <c r="BG143" s="146">
        <f t="shared" si="16"/>
        <v>0</v>
      </c>
      <c r="BH143" s="146">
        <f t="shared" si="17"/>
        <v>0</v>
      </c>
      <c r="BI143" s="146">
        <f t="shared" si="18"/>
        <v>0</v>
      </c>
      <c r="BJ143" s="17" t="s">
        <v>83</v>
      </c>
      <c r="BK143" s="146">
        <f t="shared" si="19"/>
        <v>0</v>
      </c>
      <c r="BL143" s="17" t="s">
        <v>393</v>
      </c>
      <c r="BM143" s="17" t="s">
        <v>398</v>
      </c>
    </row>
    <row r="144" spans="2:65" s="1" customFormat="1" ht="31.5" customHeight="1">
      <c r="B144" s="137"/>
      <c r="C144" s="147" t="s">
        <v>10</v>
      </c>
      <c r="D144" s="147" t="s">
        <v>149</v>
      </c>
      <c r="E144" s="148" t="s">
        <v>399</v>
      </c>
      <c r="F144" s="214" t="s">
        <v>400</v>
      </c>
      <c r="G144" s="214"/>
      <c r="H144" s="214"/>
      <c r="I144" s="214"/>
      <c r="J144" s="149" t="s">
        <v>178</v>
      </c>
      <c r="K144" s="150">
        <v>12</v>
      </c>
      <c r="L144" s="215">
        <v>0</v>
      </c>
      <c r="M144" s="215"/>
      <c r="N144" s="215">
        <f t="shared" si="10"/>
        <v>0</v>
      </c>
      <c r="O144" s="213"/>
      <c r="P144" s="213"/>
      <c r="Q144" s="213"/>
      <c r="R144" s="142"/>
      <c r="T144" s="143" t="s">
        <v>5</v>
      </c>
      <c r="U144" s="40" t="s">
        <v>41</v>
      </c>
      <c r="V144" s="144">
        <v>0</v>
      </c>
      <c r="W144" s="144">
        <f t="shared" si="11"/>
        <v>0</v>
      </c>
      <c r="X144" s="144">
        <v>6.3099999999999996E-3</v>
      </c>
      <c r="Y144" s="144">
        <f t="shared" si="12"/>
        <v>7.5719999999999996E-2</v>
      </c>
      <c r="Z144" s="144">
        <v>0</v>
      </c>
      <c r="AA144" s="145">
        <f t="shared" si="13"/>
        <v>0</v>
      </c>
      <c r="AR144" s="17" t="s">
        <v>401</v>
      </c>
      <c r="AT144" s="17" t="s">
        <v>149</v>
      </c>
      <c r="AU144" s="17" t="s">
        <v>83</v>
      </c>
      <c r="AY144" s="17" t="s">
        <v>131</v>
      </c>
      <c r="BE144" s="146">
        <f t="shared" si="14"/>
        <v>0</v>
      </c>
      <c r="BF144" s="146">
        <f t="shared" si="15"/>
        <v>0</v>
      </c>
      <c r="BG144" s="146">
        <f t="shared" si="16"/>
        <v>0</v>
      </c>
      <c r="BH144" s="146">
        <f t="shared" si="17"/>
        <v>0</v>
      </c>
      <c r="BI144" s="146">
        <f t="shared" si="18"/>
        <v>0</v>
      </c>
      <c r="BJ144" s="17" t="s">
        <v>83</v>
      </c>
      <c r="BK144" s="146">
        <f t="shared" si="19"/>
        <v>0</v>
      </c>
      <c r="BL144" s="17" t="s">
        <v>401</v>
      </c>
      <c r="BM144" s="17" t="s">
        <v>402</v>
      </c>
    </row>
    <row r="145" spans="2:65" s="1" customFormat="1" ht="22.5" customHeight="1">
      <c r="B145" s="137"/>
      <c r="C145" s="138" t="s">
        <v>214</v>
      </c>
      <c r="D145" s="138" t="s">
        <v>132</v>
      </c>
      <c r="E145" s="139" t="s">
        <v>403</v>
      </c>
      <c r="F145" s="212" t="s">
        <v>404</v>
      </c>
      <c r="G145" s="212"/>
      <c r="H145" s="212"/>
      <c r="I145" s="212"/>
      <c r="J145" s="140" t="s">
        <v>144</v>
      </c>
      <c r="K145" s="141">
        <v>58.08</v>
      </c>
      <c r="L145" s="213">
        <v>0</v>
      </c>
      <c r="M145" s="213"/>
      <c r="N145" s="213">
        <f t="shared" si="10"/>
        <v>0</v>
      </c>
      <c r="O145" s="213"/>
      <c r="P145" s="213"/>
      <c r="Q145" s="213"/>
      <c r="R145" s="142"/>
      <c r="T145" s="143" t="s">
        <v>5</v>
      </c>
      <c r="U145" s="40" t="s">
        <v>41</v>
      </c>
      <c r="V145" s="144">
        <v>0</v>
      </c>
      <c r="W145" s="144">
        <f t="shared" si="11"/>
        <v>0</v>
      </c>
      <c r="X145" s="144">
        <v>0</v>
      </c>
      <c r="Y145" s="144">
        <f t="shared" si="12"/>
        <v>0</v>
      </c>
      <c r="Z145" s="144">
        <v>0</v>
      </c>
      <c r="AA145" s="145">
        <f t="shared" si="13"/>
        <v>0</v>
      </c>
      <c r="AR145" s="17" t="s">
        <v>393</v>
      </c>
      <c r="AT145" s="17" t="s">
        <v>132</v>
      </c>
      <c r="AU145" s="17" t="s">
        <v>83</v>
      </c>
      <c r="AY145" s="17" t="s">
        <v>131</v>
      </c>
      <c r="BE145" s="146">
        <f t="shared" si="14"/>
        <v>0</v>
      </c>
      <c r="BF145" s="146">
        <f t="shared" si="15"/>
        <v>0</v>
      </c>
      <c r="BG145" s="146">
        <f t="shared" si="16"/>
        <v>0</v>
      </c>
      <c r="BH145" s="146">
        <f t="shared" si="17"/>
        <v>0</v>
      </c>
      <c r="BI145" s="146">
        <f t="shared" si="18"/>
        <v>0</v>
      </c>
      <c r="BJ145" s="17" t="s">
        <v>83</v>
      </c>
      <c r="BK145" s="146">
        <f t="shared" si="19"/>
        <v>0</v>
      </c>
      <c r="BL145" s="17" t="s">
        <v>393</v>
      </c>
      <c r="BM145" s="17" t="s">
        <v>405</v>
      </c>
    </row>
    <row r="146" spans="2:65" s="1" customFormat="1" ht="22.5" customHeight="1">
      <c r="B146" s="137"/>
      <c r="C146" s="138" t="s">
        <v>218</v>
      </c>
      <c r="D146" s="138" t="s">
        <v>132</v>
      </c>
      <c r="E146" s="139" t="s">
        <v>406</v>
      </c>
      <c r="F146" s="212" t="s">
        <v>407</v>
      </c>
      <c r="G146" s="212"/>
      <c r="H146" s="212"/>
      <c r="I146" s="212"/>
      <c r="J146" s="140" t="s">
        <v>144</v>
      </c>
      <c r="K146" s="141">
        <v>42</v>
      </c>
      <c r="L146" s="213">
        <v>0</v>
      </c>
      <c r="M146" s="213"/>
      <c r="N146" s="213">
        <f t="shared" si="10"/>
        <v>0</v>
      </c>
      <c r="O146" s="213"/>
      <c r="P146" s="213"/>
      <c r="Q146" s="213"/>
      <c r="R146" s="142"/>
      <c r="T146" s="143" t="s">
        <v>5</v>
      </c>
      <c r="U146" s="40" t="s">
        <v>41</v>
      </c>
      <c r="V146" s="144">
        <v>0</v>
      </c>
      <c r="W146" s="144">
        <f t="shared" si="11"/>
        <v>0</v>
      </c>
      <c r="X146" s="144">
        <v>0</v>
      </c>
      <c r="Y146" s="144">
        <f t="shared" si="12"/>
        <v>0</v>
      </c>
      <c r="Z146" s="144">
        <v>0</v>
      </c>
      <c r="AA146" s="145">
        <f t="shared" si="13"/>
        <v>0</v>
      </c>
      <c r="AR146" s="17" t="s">
        <v>401</v>
      </c>
      <c r="AT146" s="17" t="s">
        <v>132</v>
      </c>
      <c r="AU146" s="17" t="s">
        <v>83</v>
      </c>
      <c r="AY146" s="17" t="s">
        <v>131</v>
      </c>
      <c r="BE146" s="146">
        <f t="shared" si="14"/>
        <v>0</v>
      </c>
      <c r="BF146" s="146">
        <f t="shared" si="15"/>
        <v>0</v>
      </c>
      <c r="BG146" s="146">
        <f t="shared" si="16"/>
        <v>0</v>
      </c>
      <c r="BH146" s="146">
        <f t="shared" si="17"/>
        <v>0</v>
      </c>
      <c r="BI146" s="146">
        <f t="shared" si="18"/>
        <v>0</v>
      </c>
      <c r="BJ146" s="17" t="s">
        <v>83</v>
      </c>
      <c r="BK146" s="146">
        <f t="shared" si="19"/>
        <v>0</v>
      </c>
      <c r="BL146" s="17" t="s">
        <v>401</v>
      </c>
      <c r="BM146" s="17" t="s">
        <v>408</v>
      </c>
    </row>
    <row r="147" spans="2:65" s="1" customFormat="1" ht="22.5" customHeight="1">
      <c r="B147" s="137"/>
      <c r="C147" s="138" t="s">
        <v>222</v>
      </c>
      <c r="D147" s="138" t="s">
        <v>132</v>
      </c>
      <c r="E147" s="139" t="s">
        <v>409</v>
      </c>
      <c r="F147" s="212" t="s">
        <v>410</v>
      </c>
      <c r="G147" s="212"/>
      <c r="H147" s="212"/>
      <c r="I147" s="212"/>
      <c r="J147" s="140" t="s">
        <v>144</v>
      </c>
      <c r="K147" s="141">
        <v>58.08</v>
      </c>
      <c r="L147" s="213">
        <v>0</v>
      </c>
      <c r="M147" s="213"/>
      <c r="N147" s="213">
        <f t="shared" si="10"/>
        <v>0</v>
      </c>
      <c r="O147" s="213"/>
      <c r="P147" s="213"/>
      <c r="Q147" s="213"/>
      <c r="R147" s="142"/>
      <c r="T147" s="143" t="s">
        <v>5</v>
      </c>
      <c r="U147" s="40" t="s">
        <v>41</v>
      </c>
      <c r="V147" s="144">
        <v>0</v>
      </c>
      <c r="W147" s="144">
        <f t="shared" si="11"/>
        <v>0</v>
      </c>
      <c r="X147" s="144">
        <v>0</v>
      </c>
      <c r="Y147" s="144">
        <f t="shared" si="12"/>
        <v>0</v>
      </c>
      <c r="Z147" s="144">
        <v>0</v>
      </c>
      <c r="AA147" s="145">
        <f t="shared" si="13"/>
        <v>0</v>
      </c>
      <c r="AR147" s="17" t="s">
        <v>393</v>
      </c>
      <c r="AT147" s="17" t="s">
        <v>132</v>
      </c>
      <c r="AU147" s="17" t="s">
        <v>83</v>
      </c>
      <c r="AY147" s="17" t="s">
        <v>131</v>
      </c>
      <c r="BE147" s="146">
        <f t="shared" si="14"/>
        <v>0</v>
      </c>
      <c r="BF147" s="146">
        <f t="shared" si="15"/>
        <v>0</v>
      </c>
      <c r="BG147" s="146">
        <f t="shared" si="16"/>
        <v>0</v>
      </c>
      <c r="BH147" s="146">
        <f t="shared" si="17"/>
        <v>0</v>
      </c>
      <c r="BI147" s="146">
        <f t="shared" si="18"/>
        <v>0</v>
      </c>
      <c r="BJ147" s="17" t="s">
        <v>83</v>
      </c>
      <c r="BK147" s="146">
        <f t="shared" si="19"/>
        <v>0</v>
      </c>
      <c r="BL147" s="17" t="s">
        <v>393</v>
      </c>
      <c r="BM147" s="17" t="s">
        <v>411</v>
      </c>
    </row>
    <row r="148" spans="2:65" s="9" customFormat="1" ht="37.35" customHeight="1">
      <c r="B148" s="126"/>
      <c r="C148" s="127"/>
      <c r="D148" s="128" t="s">
        <v>338</v>
      </c>
      <c r="E148" s="128"/>
      <c r="F148" s="128"/>
      <c r="G148" s="128"/>
      <c r="H148" s="128"/>
      <c r="I148" s="128"/>
      <c r="J148" s="128"/>
      <c r="K148" s="128"/>
      <c r="L148" s="128">
        <v>0</v>
      </c>
      <c r="M148" s="128"/>
      <c r="N148" s="226">
        <f>BK148</f>
        <v>0</v>
      </c>
      <c r="O148" s="227"/>
      <c r="P148" s="227"/>
      <c r="Q148" s="227"/>
      <c r="R148" s="129"/>
      <c r="T148" s="130"/>
      <c r="U148" s="127"/>
      <c r="V148" s="127"/>
      <c r="W148" s="131">
        <f>W149</f>
        <v>31.8</v>
      </c>
      <c r="X148" s="127"/>
      <c r="Y148" s="131">
        <f>Y149</f>
        <v>0</v>
      </c>
      <c r="Z148" s="127"/>
      <c r="AA148" s="132">
        <f>AA149</f>
        <v>0</v>
      </c>
      <c r="AR148" s="133" t="s">
        <v>136</v>
      </c>
      <c r="AT148" s="134" t="s">
        <v>73</v>
      </c>
      <c r="AU148" s="134" t="s">
        <v>74</v>
      </c>
      <c r="AY148" s="133" t="s">
        <v>131</v>
      </c>
      <c r="BK148" s="135">
        <f>BK149</f>
        <v>0</v>
      </c>
    </row>
    <row r="149" spans="2:65" s="1" customFormat="1" ht="44.25" customHeight="1">
      <c r="B149" s="137"/>
      <c r="C149" s="138" t="s">
        <v>226</v>
      </c>
      <c r="D149" s="138" t="s">
        <v>132</v>
      </c>
      <c r="E149" s="139" t="s">
        <v>412</v>
      </c>
      <c r="F149" s="212" t="s">
        <v>413</v>
      </c>
      <c r="G149" s="212"/>
      <c r="H149" s="212"/>
      <c r="I149" s="212"/>
      <c r="J149" s="140" t="s">
        <v>414</v>
      </c>
      <c r="K149" s="141">
        <v>30</v>
      </c>
      <c r="L149" s="213">
        <v>0</v>
      </c>
      <c r="M149" s="213"/>
      <c r="N149" s="213">
        <f>ROUND(L149*K149,2)</f>
        <v>0</v>
      </c>
      <c r="O149" s="213"/>
      <c r="P149" s="213"/>
      <c r="Q149" s="213"/>
      <c r="R149" s="142"/>
      <c r="T149" s="143" t="s">
        <v>5</v>
      </c>
      <c r="U149" s="151" t="s">
        <v>41</v>
      </c>
      <c r="V149" s="152">
        <v>1.06</v>
      </c>
      <c r="W149" s="152">
        <f>V149*K149</f>
        <v>31.8</v>
      </c>
      <c r="X149" s="152">
        <v>0</v>
      </c>
      <c r="Y149" s="152">
        <f>X149*K149</f>
        <v>0</v>
      </c>
      <c r="Z149" s="152">
        <v>0</v>
      </c>
      <c r="AA149" s="153">
        <f>Z149*K149</f>
        <v>0</v>
      </c>
      <c r="AR149" s="17" t="s">
        <v>415</v>
      </c>
      <c r="AT149" s="17" t="s">
        <v>132</v>
      </c>
      <c r="AU149" s="17" t="s">
        <v>80</v>
      </c>
      <c r="AY149" s="17" t="s">
        <v>131</v>
      </c>
      <c r="BE149" s="146">
        <f>IF(U149="základná",N149,0)</f>
        <v>0</v>
      </c>
      <c r="BF149" s="146">
        <f>IF(U149="znížená",N149,0)</f>
        <v>0</v>
      </c>
      <c r="BG149" s="146">
        <f>IF(U149="zákl. prenesená",N149,0)</f>
        <v>0</v>
      </c>
      <c r="BH149" s="146">
        <f>IF(U149="zníž. prenesená",N149,0)</f>
        <v>0</v>
      </c>
      <c r="BI149" s="146">
        <f>IF(U149="nulová",N149,0)</f>
        <v>0</v>
      </c>
      <c r="BJ149" s="17" t="s">
        <v>83</v>
      </c>
      <c r="BK149" s="146">
        <f>ROUND(L149*K149,2)</f>
        <v>0</v>
      </c>
      <c r="BL149" s="17" t="s">
        <v>415</v>
      </c>
      <c r="BM149" s="17" t="s">
        <v>416</v>
      </c>
    </row>
    <row r="150" spans="2:65" s="1" customFormat="1" ht="6.95" customHeight="1">
      <c r="B150" s="55"/>
      <c r="C150" s="56"/>
      <c r="D150" s="56"/>
      <c r="E150" s="56"/>
      <c r="F150" s="56"/>
      <c r="G150" s="56"/>
      <c r="H150" s="56"/>
      <c r="I150" s="56"/>
      <c r="J150" s="56"/>
      <c r="K150" s="56"/>
      <c r="L150" s="56">
        <v>0</v>
      </c>
      <c r="M150" s="56"/>
      <c r="N150" s="56"/>
      <c r="O150" s="56"/>
      <c r="P150" s="56"/>
      <c r="Q150" s="56"/>
      <c r="R150" s="57"/>
    </row>
    <row r="151" spans="2:65">
      <c r="L151">
        <v>0</v>
      </c>
    </row>
  </sheetData>
  <mergeCells count="139">
    <mergeCell ref="H1:K1"/>
    <mergeCell ref="S2:AC2"/>
    <mergeCell ref="N117:Q117"/>
    <mergeCell ref="N118:Q118"/>
    <mergeCell ref="N119:Q119"/>
    <mergeCell ref="N124:Q124"/>
    <mergeCell ref="N130:Q130"/>
    <mergeCell ref="N138:Q138"/>
    <mergeCell ref="N140:Q140"/>
    <mergeCell ref="F137:I137"/>
    <mergeCell ref="L137:M137"/>
    <mergeCell ref="N137:Q137"/>
    <mergeCell ref="F139:I139"/>
    <mergeCell ref="L139:M139"/>
    <mergeCell ref="N139:Q139"/>
    <mergeCell ref="F134:I134"/>
    <mergeCell ref="L134:M134"/>
    <mergeCell ref="N134:Q134"/>
    <mergeCell ref="F135:I135"/>
    <mergeCell ref="L135:M135"/>
    <mergeCell ref="N135:Q135"/>
    <mergeCell ref="F136:I136"/>
    <mergeCell ref="L136:M136"/>
    <mergeCell ref="N136:Q136"/>
    <mergeCell ref="N141:Q141"/>
    <mergeCell ref="N148:Q148"/>
    <mergeCell ref="F146:I146"/>
    <mergeCell ref="L146:M146"/>
    <mergeCell ref="N146:Q146"/>
    <mergeCell ref="F147:I147"/>
    <mergeCell ref="L147:M147"/>
    <mergeCell ref="N147:Q147"/>
    <mergeCell ref="F149:I149"/>
    <mergeCell ref="L149:M149"/>
    <mergeCell ref="N149:Q149"/>
    <mergeCell ref="F143:I143"/>
    <mergeCell ref="L143:M143"/>
    <mergeCell ref="N143:Q143"/>
    <mergeCell ref="F144:I144"/>
    <mergeCell ref="L144:M144"/>
    <mergeCell ref="N144:Q144"/>
    <mergeCell ref="F145:I145"/>
    <mergeCell ref="L145:M145"/>
    <mergeCell ref="N145:Q145"/>
    <mergeCell ref="F142:I142"/>
    <mergeCell ref="L142:M142"/>
    <mergeCell ref="N142:Q142"/>
    <mergeCell ref="F131:I131"/>
    <mergeCell ref="L131:M131"/>
    <mergeCell ref="N131:Q131"/>
    <mergeCell ref="F132:I132"/>
    <mergeCell ref="L132:M132"/>
    <mergeCell ref="N132:Q132"/>
    <mergeCell ref="F133:I133"/>
    <mergeCell ref="L133:M133"/>
    <mergeCell ref="N133:Q133"/>
    <mergeCell ref="F127:I127"/>
    <mergeCell ref="L127:M127"/>
    <mergeCell ref="N127:Q127"/>
    <mergeCell ref="F128:I128"/>
    <mergeCell ref="L128:M128"/>
    <mergeCell ref="N128:Q128"/>
    <mergeCell ref="F129:I129"/>
    <mergeCell ref="L129:M129"/>
    <mergeCell ref="N129:Q129"/>
    <mergeCell ref="F123:I123"/>
    <mergeCell ref="L123:M123"/>
    <mergeCell ref="N123:Q123"/>
    <mergeCell ref="F125:I125"/>
    <mergeCell ref="L125:M125"/>
    <mergeCell ref="N125:Q125"/>
    <mergeCell ref="F126:I126"/>
    <mergeCell ref="L126:M126"/>
    <mergeCell ref="N126:Q126"/>
    <mergeCell ref="F120:I120"/>
    <mergeCell ref="L120:M120"/>
    <mergeCell ref="N120:Q120"/>
    <mergeCell ref="F121:I121"/>
    <mergeCell ref="L121:M121"/>
    <mergeCell ref="N121:Q121"/>
    <mergeCell ref="F122:I122"/>
    <mergeCell ref="L122:M122"/>
    <mergeCell ref="N122:Q122"/>
    <mergeCell ref="L100:Q100"/>
    <mergeCell ref="C106:Q106"/>
    <mergeCell ref="F108:P108"/>
    <mergeCell ref="F109:P109"/>
    <mergeCell ref="M111:P111"/>
    <mergeCell ref="M113:Q113"/>
    <mergeCell ref="M114:Q114"/>
    <mergeCell ref="F116:I116"/>
    <mergeCell ref="L116:M116"/>
    <mergeCell ref="N116:Q116"/>
    <mergeCell ref="N89:Q89"/>
    <mergeCell ref="N90:Q90"/>
    <mergeCell ref="N91:Q91"/>
    <mergeCell ref="N92:Q92"/>
    <mergeCell ref="N93:Q93"/>
    <mergeCell ref="N94:Q94"/>
    <mergeCell ref="N95:Q95"/>
    <mergeCell ref="N96:Q96"/>
    <mergeCell ref="N98:Q98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C2:Q2"/>
    <mergeCell ref="C4:Q4"/>
    <mergeCell ref="F6:P6"/>
    <mergeCell ref="F7:P7"/>
    <mergeCell ref="O9:P9"/>
    <mergeCell ref="O11:P11"/>
    <mergeCell ref="O12:P12"/>
    <mergeCell ref="O14:P14"/>
    <mergeCell ref="O15:P15"/>
  </mergeCells>
  <hyperlinks>
    <hyperlink ref="F1:G1" location="C2" display="1) Krycí list rozpočtu"/>
    <hyperlink ref="H1:K1" location="C86" display="2) Rekapitulácia rozpočtu"/>
    <hyperlink ref="L1" location="C116" display="3) Rozpočet"/>
    <hyperlink ref="S1:T1" location="'Rekapitulácia stavby'!C2" display="Rekapitulácia stavby"/>
  </hyperlinks>
  <pageMargins left="0.58333330000000005" right="0.58333330000000005" top="0.5" bottom="0.46666669999999999" header="0" footer="0"/>
  <pageSetup paperSize="9" scale="95" fitToHeight="100" orientation="portrait" blackAndWhite="1" r:id="rId1"/>
  <headerFooter>
    <oddFooter>&amp;CStrana &amp;P z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5</vt:i4>
      </vt:variant>
      <vt:variant>
        <vt:lpstr>Pomenované rozsahy</vt:lpstr>
      </vt:variant>
      <vt:variant>
        <vt:i4>10</vt:i4>
      </vt:variant>
    </vt:vector>
  </HeadingPairs>
  <TitlesOfParts>
    <vt:vector size="15" baseType="lpstr">
      <vt:lpstr>Rekapitulácia stavby</vt:lpstr>
      <vt:lpstr>1 - Strecha S1 a S2</vt:lpstr>
      <vt:lpstr>2 - Fasáda</vt:lpstr>
      <vt:lpstr>3 - Okná, brány</vt:lpstr>
      <vt:lpstr>5 - Ostatné</vt:lpstr>
      <vt:lpstr>'1 - Strecha S1 a S2'!Názvy_tlače</vt:lpstr>
      <vt:lpstr>'2 - Fasáda'!Názvy_tlače</vt:lpstr>
      <vt:lpstr>'3 - Okná, brány'!Názvy_tlače</vt:lpstr>
      <vt:lpstr>'5 - Ostatné'!Názvy_tlače</vt:lpstr>
      <vt:lpstr>'Rekapitulácia stavby'!Názvy_tlače</vt:lpstr>
      <vt:lpstr>'1 - Strecha S1 a S2'!Oblasť_tlače</vt:lpstr>
      <vt:lpstr>'2 - Fasáda'!Oblasť_tlače</vt:lpstr>
      <vt:lpstr>'3 - Okná, brány'!Oblasť_tlače</vt:lpstr>
      <vt:lpstr>'5 - Ostatné'!Oblasť_tlače</vt:lpstr>
      <vt:lpstr>'Rekapitulácia stavby'!Oblasť_tlače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DESKTOP-0JE1LSN\anna_hricova</dc:creator>
  <cp:lastModifiedBy>ZelenePC L540</cp:lastModifiedBy>
  <cp:lastPrinted>2019-03-13T13:07:35Z</cp:lastPrinted>
  <dcterms:created xsi:type="dcterms:W3CDTF">2018-03-12T12:55:57Z</dcterms:created>
  <dcterms:modified xsi:type="dcterms:W3CDTF">2019-11-15T16:07:00Z</dcterms:modified>
</cp:coreProperties>
</file>