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60" yWindow="525" windowWidth="19815" windowHeight="7365" activeTab="0"/>
  </bookViews>
  <sheets>
    <sheet name="Rekapitulácia stavby" sheetId="1" r:id="rId1"/>
    <sheet name="01 - Architektúra" sheetId="2" r:id="rId2"/>
    <sheet name="02 - Prvky drobnej archit..." sheetId="3" r:id="rId3"/>
    <sheet name="03 - Sadové úpravy" sheetId="4" r:id="rId4"/>
  </sheets>
  <definedNames>
    <definedName name="_xlnm._FilterDatabase" localSheetId="1" hidden="1">'01 - Architektúra'!$C$126:$K$191</definedName>
    <definedName name="_xlnm._FilterDatabase" localSheetId="2" hidden="1">'02 - Prvky drobnej archit...'!$C$126:$K$166</definedName>
    <definedName name="_xlnm._FilterDatabase" localSheetId="3" hidden="1">'03 - Sadové úpravy'!$C$121:$K$168</definedName>
    <definedName name="_xlnm.Print_Area" localSheetId="1">'01 - Architektúra'!$C$4:$J$76,'01 - Architektúra'!$C$82:$J$108,'01 - Architektúra'!$C$114:$K$191</definedName>
    <definedName name="_xlnm.Print_Area" localSheetId="2">'02 - Prvky drobnej archit...'!$C$4:$J$76,'02 - Prvky drobnej archit...'!$C$82:$J$108,'02 - Prvky drobnej archit...'!$C$114:$K$166</definedName>
    <definedName name="_xlnm.Print_Area" localSheetId="3">'03 - Sadové úpravy'!$C$4:$J$76,'03 - Sadové úpravy'!$C$82:$J$103,'03 - Sadové úpravy'!$C$109:$K$168</definedName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Print_Titles" localSheetId="1">'01 - Architektúra'!$126:$126</definedName>
    <definedName name="_xlnm.Print_Titles" localSheetId="2">'02 - Prvky drobnej archit...'!$126:$126</definedName>
    <definedName name="_xlnm.Print_Titles" localSheetId="3">'03 - Sadové úpravy'!$121:$121</definedName>
  </definedNames>
  <calcPr calcId="124519"/>
</workbook>
</file>

<file path=xl/sharedStrings.xml><?xml version="1.0" encoding="utf-8"?>
<sst xmlns="http://schemas.openxmlformats.org/spreadsheetml/2006/main" count="2389" uniqueCount="580">
  <si>
    <t>Export Komplet</t>
  </si>
  <si>
    <t/>
  </si>
  <si>
    <t>2.0</t>
  </si>
  <si>
    <t>False</t>
  </si>
  <si>
    <t>{084a7cb2-ab5a-451d-82a8-95a460d61e12}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</si>
  <si>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</si>
  <si>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</si>
  <si>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</si>
  <si>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</si>
  <si>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</si>
  <si>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</si>
  <si>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</si>
  <si>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</si>
  <si>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432019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</si>
  <si>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</si>
  <si>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</si>
  <si>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Revitalizácia verejných priestranstiev obce Vojkovce</t>
  </si>
  <si>
    <t>JKSO:</t>
  </si>
  <si>
    <t>KS:</t>
  </si>
  <si>
    <t>Miesto:</t>
  </si>
  <si>
    <t>Vojkovce</t>
  </si>
  <si>
    <t>Dátum:</t>
  </si>
  <si>
    <t>26. 9. 2019</t>
  </si>
  <si>
    <t>Objednávateľ:</t>
  </si>
  <si>
    <t>IČO:</t>
  </si>
  <si>
    <t>Obec Vojkovce, Vojkovce 37, 053 61 Sp. Vlachy</t>
  </si>
  <si>
    <t>IČ DPH:</t>
  </si>
  <si>
    <t>Zhotoviteľ:</t>
  </si>
  <si>
    <t>Vyplň údaj</t>
  </si>
  <si>
    <t>Projektant:</t>
  </si>
  <si>
    <t>True</t>
  </si>
  <si>
    <t>Arch-01 s.r.o., Železničná 28, 053 61 Sp. Vlachy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</si>
  <si>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</si>
  <si>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</si>
  <si>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</si>
  <si>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</si>
  <si>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</si>
  <si>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</si>
  <si>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</si>
  <si>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</si>
  <si>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</si>
  <si>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</si>
  <si>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</si>
  <si>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</si>
  <si>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</si>
  <si>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</si>
  <si>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</si>
  <si>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</si>
  <si>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</si>
  <si>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</si>
  <si>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</si>
  <si>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</si>
  <si>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</si>
  <si>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</si>
  <si>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</si>
  <si>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</si>
  <si>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</si>
  <si>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</si>
  <si>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</si>
  <si>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</si>
  <si>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</si>
  <si>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</si>
  <si>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</si>
  <si>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</si>
  <si>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</si>
  <si>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</si>
  <si>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</si>
  <si>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</si>
  <si>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</si>
  <si>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</si>
  <si>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</si>
  <si>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</si>
  <si>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</si>
  <si>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</si>
  <si>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</si>
  <si>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</si>
  <si>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</si>
  <si>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</si>
  <si>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</si>
  <si>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</si>
  <si>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</si>
  <si>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</t>
  </si>
  <si>
    <t>STA</t>
  </si>
  <si>
    <t>1</t>
  </si>
  <si>
    <t>{3cae81c2-7bd7-4690-be86-66cbd32aecc4}</t>
  </si>
  <si>
    <t>02</t>
  </si>
  <si>
    <t>Prvky drobnej architektúry</t>
  </si>
  <si>
    <t>{205d2f95-7f57-4ad9-91e2-fd6ad637bc9f}</t>
  </si>
  <si>
    <t>03</t>
  </si>
  <si>
    <t>Sadové úpravy</t>
  </si>
  <si>
    <t>{16198614-0caf-4288-81fd-d521b71c2fb1}</t>
  </si>
  <si>
    <t>KRYCÍ LIST ROZPOČTU</t>
  </si>
  <si>
    <t>Objekt:</t>
  </si>
  <si>
    <t>01 -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</si>
  <si>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</si>
  <si>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</si>
  <si>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</si>
  <si>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</si>
  <si>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</si>
  <si>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</si>
  <si>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</si>
  <si>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</si>
  <si>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</si>
  <si>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</si>
  <si>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</si>
  <si>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</si>
  <si>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</si>
  <si>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</si>
  <si>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</si>
  <si>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</si>
  <si>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</si>
  <si>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</si>
  <si>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</si>
  <si>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</si>
  <si>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</si>
  <si>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</si>
  <si>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</si>
  <si>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</si>
  <si>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</si>
  <si>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</si>
  <si>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</si>
  <si>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</si>
  <si>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</si>
  <si>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</si>
  <si>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</si>
  <si>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</si>
  <si>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</si>
  <si>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</si>
  <si>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</si>
  <si>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</si>
  <si>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4</t>
  </si>
  <si>
    <t>2</t>
  </si>
  <si>
    <t>1548932246</t>
  </si>
  <si>
    <t>122201101</t>
  </si>
  <si>
    <t>Odkopávka a prekopávka nezapažená v hornine 3, do 100 m3</t>
  </si>
  <si>
    <t>-212587626</t>
  </si>
  <si>
    <t>3</t>
  </si>
  <si>
    <t>122201109</t>
  </si>
  <si>
    <t>Odkopávky a prekopávky nezapažené. Príplatok k cenám za lepivosť horniny 3</t>
  </si>
  <si>
    <t>-1137841077</t>
  </si>
  <si>
    <t>130201001</t>
  </si>
  <si>
    <t>Výkop jamy a ryhy v horn. tr.3 ručne</t>
  </si>
  <si>
    <t>-1677440473</t>
  </si>
  <si>
    <t>5</t>
  </si>
  <si>
    <t>162301111</t>
  </si>
  <si>
    <t>Vodorovné premiestnenie výkopku po nespevnenej ceste z horniny tr.1-4, do 100 m3 na vzdialenosť nad 50 do 500 m</t>
  </si>
  <si>
    <t>-1865877452</t>
  </si>
  <si>
    <t>6</t>
  </si>
  <si>
    <t>171101101</t>
  </si>
  <si>
    <t>Uloženie sypaniny do násypu súdržnej horniny s mierou zhutnenia podľa Proctor-Standard na 95 %</t>
  </si>
  <si>
    <t>-1517645557</t>
  </si>
  <si>
    <t>7</t>
  </si>
  <si>
    <t>171151101</t>
  </si>
  <si>
    <t>Hutnenie bokov násypov z hornín súdržných a sypkých</t>
  </si>
  <si>
    <t>m2</t>
  </si>
  <si>
    <t>841028085</t>
  </si>
  <si>
    <t>8</t>
  </si>
  <si>
    <t>181101102</t>
  </si>
  <si>
    <t>Úprava pláne v zárezoch v hornine 1-4 so zhutnením</t>
  </si>
  <si>
    <t>-1676918527</t>
  </si>
  <si>
    <t>9</t>
  </si>
  <si>
    <t>182101101</t>
  </si>
  <si>
    <t>Svahovanie trvalých svahov v zárezoch v hornine triedy 1-4</t>
  </si>
  <si>
    <t>-1581145309</t>
  </si>
  <si>
    <t>10</t>
  </si>
  <si>
    <t>182201101</t>
  </si>
  <si>
    <t>Svahovanie trvalých svahov v násype</t>
  </si>
  <si>
    <t>-656827577</t>
  </si>
  <si>
    <t>Zakladanie</t>
  </si>
  <si>
    <t>11</t>
  </si>
  <si>
    <t>212755113</t>
  </si>
  <si>
    <t>Trativod z drenážnych rúrok bez lôžka, vnútorného priem. rúrok 80 mm</t>
  </si>
  <si>
    <t>m</t>
  </si>
  <si>
    <t>-1125714961</t>
  </si>
  <si>
    <t>12</t>
  </si>
  <si>
    <t>271571111</t>
  </si>
  <si>
    <t>Vankúše zhutnené pod základy zo štrkopiesku</t>
  </si>
  <si>
    <t>-16730572</t>
  </si>
  <si>
    <t>13</t>
  </si>
  <si>
    <t>273351217R</t>
  </si>
  <si>
    <t>Debnenie stien betónových dosiek, zhotovenie-tradičné</t>
  </si>
  <si>
    <t>-1124879478</t>
  </si>
  <si>
    <t>14</t>
  </si>
  <si>
    <t>273351218R</t>
  </si>
  <si>
    <t>Debnenie stien betónových dosiek, odstránenie-tradičné</t>
  </si>
  <si>
    <t>569094181</t>
  </si>
  <si>
    <t>15</t>
  </si>
  <si>
    <t>274313611</t>
  </si>
  <si>
    <t>Betón základových pásov, prostý tr. C 16/20</t>
  </si>
  <si>
    <t>-1962367341</t>
  </si>
  <si>
    <t>Zvislé a kompletné konštrukcie</t>
  </si>
  <si>
    <t>16</t>
  </si>
  <si>
    <t>311321315</t>
  </si>
  <si>
    <t>Betón nadzákladových múrov, železový (bez výstuže) tr. C 20/25</t>
  </si>
  <si>
    <t>974865463</t>
  </si>
  <si>
    <t>17</t>
  </si>
  <si>
    <t>311351101</t>
  </si>
  <si>
    <t>Debnenie nadzákladových múrov jednostranné, zhotovenie-dielce</t>
  </si>
  <si>
    <t>335768225</t>
  </si>
  <si>
    <t>18</t>
  </si>
  <si>
    <t>311351102</t>
  </si>
  <si>
    <t>Debnenie nadzákladových múrov  jednostranné, odstránenie-dielce</t>
  </si>
  <si>
    <t>572029834</t>
  </si>
  <si>
    <t>19</t>
  </si>
  <si>
    <t>311361821</t>
  </si>
  <si>
    <t>Výstuž nadzákladových múrov 10505</t>
  </si>
  <si>
    <t>t</t>
  </si>
  <si>
    <t>-539852203</t>
  </si>
  <si>
    <t>318271007</t>
  </si>
  <si>
    <t>Oplotenie z tvárnic PREMAC Preblok hr. 200 mm s betónovou výplňou</t>
  </si>
  <si>
    <t>-1745849476</t>
  </si>
  <si>
    <t>21</t>
  </si>
  <si>
    <t>M</t>
  </si>
  <si>
    <t>592330008000</t>
  </si>
  <si>
    <t>Plotová tvárnica PREMAC PREBLOK, 400x200x200 mm, grafit</t>
  </si>
  <si>
    <t>ks</t>
  </si>
  <si>
    <t>1709182431</t>
  </si>
  <si>
    <t>Vodorovné konštrukcie</t>
  </si>
  <si>
    <t>22</t>
  </si>
  <si>
    <t>451577877</t>
  </si>
  <si>
    <t>Podklad pod dlažbu v ploche vodorovnej alebo v sklone do 1:5 hr. od 30 do 100 mm zo štrkopiesku</t>
  </si>
  <si>
    <t>-330787367</t>
  </si>
  <si>
    <t>23</t>
  </si>
  <si>
    <t>524029137</t>
  </si>
  <si>
    <t>24</t>
  </si>
  <si>
    <t>451579877</t>
  </si>
  <si>
    <t>Príplatok z.k.ď. 10 mm hrúbky podkladu alebo lôžka nad 100 mm zo štrkopiesku</t>
  </si>
  <si>
    <t>1097292029</t>
  </si>
  <si>
    <t>Komunikácie</t>
  </si>
  <si>
    <t>25</t>
  </si>
  <si>
    <t>274261100R</t>
  </si>
  <si>
    <t>Osadenie bloku pre konštrukciu schodiska objemu do 0,03 m3 ručne</t>
  </si>
  <si>
    <t>1486588536</t>
  </si>
  <si>
    <t>26</t>
  </si>
  <si>
    <t>4400036552</t>
  </si>
  <si>
    <t>Exteriérové hladké blokové schody PREMAC 15 cm (50x35 cm) grafitová</t>
  </si>
  <si>
    <t>474449887</t>
  </si>
  <si>
    <t>27</t>
  </si>
  <si>
    <t>274261101R</t>
  </si>
  <si>
    <t>Osadenie bloku pre konštrukciu schodiska objemu nad 0,03 do 0,06 m3</t>
  </si>
  <si>
    <t>-935241329</t>
  </si>
  <si>
    <t>28</t>
  </si>
  <si>
    <t>4400036558</t>
  </si>
  <si>
    <t>Exteriérové hladké blokové schody PREMAC 15 cm (100x35 cm) grafitová</t>
  </si>
  <si>
    <t>-30278303</t>
  </si>
  <si>
    <t>29</t>
  </si>
  <si>
    <t>56471011R</t>
  </si>
  <si>
    <t>Podklad alebo kryt z kameniva hrubého drveného veľ. 0-16 mm s rozprestretím a zhutnením hr. 50 mm</t>
  </si>
  <si>
    <t>-677480190</t>
  </si>
  <si>
    <t>30</t>
  </si>
  <si>
    <t>56475021R</t>
  </si>
  <si>
    <t>Podklad alebo kryt z kameniva hrubého drveného veľ. 0-32 mm s rozprestretím a zhutnením hr. 150 mm</t>
  </si>
  <si>
    <t>-1330406507</t>
  </si>
  <si>
    <t>31</t>
  </si>
  <si>
    <t>581110311R</t>
  </si>
  <si>
    <t>Kryt cementobetónový cestných komunikácií skupiny CB III pre TDZ IV, V a VI, hr. 70 mm</t>
  </si>
  <si>
    <t>-1929465315</t>
  </si>
  <si>
    <t>32</t>
  </si>
  <si>
    <t>581120315</t>
  </si>
  <si>
    <t>Kryt cementobetónový cestných komunikácií skupiny CB III pre TDZ IV, V a VI, hr. 150 mm</t>
  </si>
  <si>
    <t>-1740468196</t>
  </si>
  <si>
    <t>33</t>
  </si>
  <si>
    <t>589100011</t>
  </si>
  <si>
    <t>Položenie športového povrchu polyuretánového farebného EPDM</t>
  </si>
  <si>
    <t>1802008122</t>
  </si>
  <si>
    <t>34</t>
  </si>
  <si>
    <t>28417000110R</t>
  </si>
  <si>
    <t>Športový povrch polyuretánový EPDM granulát 11%, hrúbka 30 mm, červená, zelená, modrá, MARO</t>
  </si>
  <si>
    <t>kg</t>
  </si>
  <si>
    <t>1251942460</t>
  </si>
  <si>
    <t>35</t>
  </si>
  <si>
    <t>596911161R</t>
  </si>
  <si>
    <t>Kladenie betónovej zámkovej dlažby komunikácií pre peších do hr. 80 mm pre peších do 50 m2 so zriadením lôžka z kameniva hr. 30 mm</t>
  </si>
  <si>
    <t>-2131381758</t>
  </si>
  <si>
    <t>36</t>
  </si>
  <si>
    <t>592460006500</t>
  </si>
  <si>
    <t>Dlažba betónová High value PREMAC KORZO, rozmer 240x240x70 mm, sivá</t>
  </si>
  <si>
    <t>1673656970</t>
  </si>
  <si>
    <t>37</t>
  </si>
  <si>
    <t>596912411</t>
  </si>
  <si>
    <t>Kladenie betónovej dlažby z vegetačných tvárnic hr. 120 mm, do lôžka z kameniva ťaženého, veľkosti nad 0,25 m2, plochy do 300 m2</t>
  </si>
  <si>
    <t>829486589</t>
  </si>
  <si>
    <t>38</t>
  </si>
  <si>
    <t>592460024010</t>
  </si>
  <si>
    <t>Polovegetačný panel betónový IZT 131/10, rozmer 1200x600x120 mm</t>
  </si>
  <si>
    <t>-1127011759</t>
  </si>
  <si>
    <t>39</t>
  </si>
  <si>
    <t>631362402</t>
  </si>
  <si>
    <t>Výstuž mazanín z betónov (z kameniva) a z ľahkých betónov zo sietí KARI, priemer drôtu 4/4 mm, veľkosť oka 150x150 mm</t>
  </si>
  <si>
    <t>-1424832580</t>
  </si>
  <si>
    <t>40</t>
  </si>
  <si>
    <t>631362422</t>
  </si>
  <si>
    <t>Výstuž mazanín z betónov (z kameniva) a z ľahkých betónov zo sietí KARI, priemer drôtu 6/6 mm, veľkosť oka 150x150 mm</t>
  </si>
  <si>
    <t>-390667708</t>
  </si>
  <si>
    <t>Rúrové vedenie</t>
  </si>
  <si>
    <t>41</t>
  </si>
  <si>
    <t>871266016</t>
  </si>
  <si>
    <t>Montáž kanalizačného PVC-U potrubia hladkého plnostenného DN 100</t>
  </si>
  <si>
    <t>-1571293502</t>
  </si>
  <si>
    <t>42</t>
  </si>
  <si>
    <t>286110002300</t>
  </si>
  <si>
    <t>Rúra kanalizačná PVC-U gravitačná, hladká SN8 - KG, SW - plnostenná, DN 110, dĺ. 6 m, WAVIN</t>
  </si>
  <si>
    <t>1147606789</t>
  </si>
  <si>
    <t>43</t>
  </si>
  <si>
    <t>871376032</t>
  </si>
  <si>
    <t>Montáž kanalizačného PVC-U potrubia hladkého plnostenného DN 300</t>
  </si>
  <si>
    <t>1126894598</t>
  </si>
  <si>
    <t>44</t>
  </si>
  <si>
    <t>286110005200</t>
  </si>
  <si>
    <t>Rúra kanalizačná PVC-U gravitačná, hladká SN12 - KG, SW - plnostenná, DN 315, dĺ. 6 m, WAVIN</t>
  </si>
  <si>
    <t>1985434283</t>
  </si>
  <si>
    <t>Ostatné konštrukcie a práce-búranie</t>
  </si>
  <si>
    <t>45</t>
  </si>
  <si>
    <t>916361113</t>
  </si>
  <si>
    <t>Osadenie cestného obrubníka betónového ležatého do lôžka z betónu prostého tr. C 20/25 s bočnou oporou</t>
  </si>
  <si>
    <t>-1048403071</t>
  </si>
  <si>
    <t>46</t>
  </si>
  <si>
    <t>592170000900</t>
  </si>
  <si>
    <t>Obrubník PREMAC cestný bez skosenia rovný, lxšxv 1000x150x260 mm</t>
  </si>
  <si>
    <t>-68521490</t>
  </si>
  <si>
    <t>47</t>
  </si>
  <si>
    <t>916561112</t>
  </si>
  <si>
    <t>Osadenie záhonového alebo parkového obrubníka betón., do lôžka z bet. pros. tr. C 16/20 s bočnou oporou</t>
  </si>
  <si>
    <t>-452390837</t>
  </si>
  <si>
    <t>48</t>
  </si>
  <si>
    <t>592170001800</t>
  </si>
  <si>
    <t>Obrubník PREMAC parkový, lxšxv 1000x50x200 mm, sivá</t>
  </si>
  <si>
    <t>-16499575</t>
  </si>
  <si>
    <t>49</t>
  </si>
  <si>
    <t>931981125</t>
  </si>
  <si>
    <t>Vložky do dilatačných škár zvislé, spolu s dodaním, z dosiek izolačných drevocementových hr. 50 mm</t>
  </si>
  <si>
    <t>-618049007</t>
  </si>
  <si>
    <t>50</t>
  </si>
  <si>
    <t>962042321</t>
  </si>
  <si>
    <t>Búranie muriva alebo vybúranie otvorov plochy nad 4 m2 z betónu prostého nadzákladného,  -2,20000t</t>
  </si>
  <si>
    <t>999831347</t>
  </si>
  <si>
    <t>51</t>
  </si>
  <si>
    <t>97607541R</t>
  </si>
  <si>
    <t>Vybúranie oceľových konštrukčných prvkov hmotnosti nad 50 kg,  -1,0000t</t>
  </si>
  <si>
    <t>1733524892</t>
  </si>
  <si>
    <t>99</t>
  </si>
  <si>
    <t>Presun hmôt HSV</t>
  </si>
  <si>
    <t>52</t>
  </si>
  <si>
    <t>998224111</t>
  </si>
  <si>
    <t>Presun hmôt pre pozemné komunikácie s krytom monolitickým betónovým akejkoľvek dĺžky objektu</t>
  </si>
  <si>
    <t>1893834913</t>
  </si>
  <si>
    <t>PSV</t>
  </si>
  <si>
    <t>Práce a dodávky PSV</t>
  </si>
  <si>
    <t>783</t>
  </si>
  <si>
    <t>Nátery</t>
  </si>
  <si>
    <t>53</t>
  </si>
  <si>
    <t>783820421</t>
  </si>
  <si>
    <t>Syntetický náter - systém M 43 betónových konštrukcií z cementových mált, dvojnásobná penetrácia, štvorvrstvové stien s maskou</t>
  </si>
  <si>
    <t>-1715137859</t>
  </si>
  <si>
    <t>02 - Prvky drobnej architektúry</t>
  </si>
  <si>
    <t xml:space="preserve">    23.1 - Zábradlie</t>
  </si>
  <si>
    <t xml:space="preserve">    24.1 - Lavičky bez operadla</t>
  </si>
  <si>
    <t xml:space="preserve">    25.1 - Zábradlie 2</t>
  </si>
  <si>
    <t xml:space="preserve">    26.1 - Odpadkový kôš</t>
  </si>
  <si>
    <t xml:space="preserve">    27.1 - Informačné tabule</t>
  </si>
  <si>
    <t xml:space="preserve">    28.1 - Zabraná vjazdu </t>
  </si>
  <si>
    <t xml:space="preserve">    29.1 - Zábradlie 3</t>
  </si>
  <si>
    <t xml:space="preserve">    30.1 - Dvojhojdačka</t>
  </si>
  <si>
    <t xml:space="preserve">    31.1 - Lavičky s operadlom a podrúčkami</t>
  </si>
  <si>
    <t xml:space="preserve">    32.1 - Vyvýšená drevená terasa</t>
  </si>
  <si>
    <t>23.1</t>
  </si>
  <si>
    <t>Zábradlie</t>
  </si>
  <si>
    <t>131211111</t>
  </si>
  <si>
    <t>Hĺbenie jám v  hornine tr.3 nesúdržných - ručným náradím</t>
  </si>
  <si>
    <t>666330476</t>
  </si>
  <si>
    <t>131211119</t>
  </si>
  <si>
    <t>Príplatok za lepivosť pri hĺbení jám ručným náradím v hornine tr. 3</t>
  </si>
  <si>
    <t>673432316</t>
  </si>
  <si>
    <t>275313611</t>
  </si>
  <si>
    <t>Betón základových pätiek, prostý tr. C 16/20</t>
  </si>
  <si>
    <t>-1698526458</t>
  </si>
  <si>
    <t>762222141R</t>
  </si>
  <si>
    <t>Montáž zábradlia z hrubého reziva rovného, osovej vzdialenosti stĺpikov do 1500 mm</t>
  </si>
  <si>
    <t>2111450192</t>
  </si>
  <si>
    <t>05213000120R</t>
  </si>
  <si>
    <t>Brúsené agátové drevo s povrchocou úpravou (kolová konštrukcia- stĺpiky, madlo a výplň)</t>
  </si>
  <si>
    <t>628781798</t>
  </si>
  <si>
    <t>24.1</t>
  </si>
  <si>
    <t>Lavičky bez operadla</t>
  </si>
  <si>
    <t>936124121R</t>
  </si>
  <si>
    <t>Osadenie parkovej lavičky</t>
  </si>
  <si>
    <t>-409315797</t>
  </si>
  <si>
    <t>5535600008R</t>
  </si>
  <si>
    <t>Lavička parková bez operadla kolová konštrukcia z brúseného agátového dreva vrátane povrchovej úpravy</t>
  </si>
  <si>
    <t>1720301604</t>
  </si>
  <si>
    <t>25.1</t>
  </si>
  <si>
    <t>Zábradlie 2</t>
  </si>
  <si>
    <t>762222142R</t>
  </si>
  <si>
    <t>-1118818696</t>
  </si>
  <si>
    <t>2034379951</t>
  </si>
  <si>
    <t>3119700046R</t>
  </si>
  <si>
    <t>Spojovací materiál - nerezová rozeta s kotviacim materiálom</t>
  </si>
  <si>
    <t>804675136</t>
  </si>
  <si>
    <t>26.1</t>
  </si>
  <si>
    <t>Odpadkový kôš</t>
  </si>
  <si>
    <t>93610421R</t>
  </si>
  <si>
    <t>Osadenie odpadkového koša na pevný podklad</t>
  </si>
  <si>
    <t>-1793643351</t>
  </si>
  <si>
    <t>5535600039R</t>
  </si>
  <si>
    <t>Kôš odpadkový so strieškou, opláštená drevom z brúseného agátového dreva</t>
  </si>
  <si>
    <t>-2085906150</t>
  </si>
  <si>
    <t>27.1</t>
  </si>
  <si>
    <t>Informačné tabule</t>
  </si>
  <si>
    <t>93694113R</t>
  </si>
  <si>
    <t>Osadenie informačnej vitríny, informačného nosiča so zabetónovaním nôh</t>
  </si>
  <si>
    <t>-2089918759</t>
  </si>
  <si>
    <t>05213000122R</t>
  </si>
  <si>
    <t>Brúsené agátové drevo s povrchocou úpravou (kolová konštrukcia stĺp, trám)</t>
  </si>
  <si>
    <t>474946406</t>
  </si>
  <si>
    <t>55356001310R</t>
  </si>
  <si>
    <t>Vitrína informačná s výklopom, celo hliníkový rám, PU - ELOX RAL 3016, výplň z plného polykarbonátu, využitelná plocha 1000x1580 mm, obojstranná</t>
  </si>
  <si>
    <t>113822763</t>
  </si>
  <si>
    <t>28.1</t>
  </si>
  <si>
    <t xml:space="preserve">Zabraná vjazdu </t>
  </si>
  <si>
    <t>-1799643371</t>
  </si>
  <si>
    <t>1241623284</t>
  </si>
  <si>
    <t>-997221652</t>
  </si>
  <si>
    <t>05213000128R</t>
  </si>
  <si>
    <t>-1320829419</t>
  </si>
  <si>
    <t>29.1</t>
  </si>
  <si>
    <t>Zábradlie 3</t>
  </si>
  <si>
    <t>-1526221376</t>
  </si>
  <si>
    <t>05213000129R</t>
  </si>
  <si>
    <t>-580457104</t>
  </si>
  <si>
    <t>2009814407</t>
  </si>
  <si>
    <t>30.1</t>
  </si>
  <si>
    <t>Dvojhojdačka</t>
  </si>
  <si>
    <t>936105122</t>
  </si>
  <si>
    <t>Montáž detských hojdačiek z drevených prvkov skladaných na mieste, kotvené skrutkami na pevný podklad, vrátane kotviaceho materálu a spodnej stavby</t>
  </si>
  <si>
    <t>súb.</t>
  </si>
  <si>
    <t>1159770834</t>
  </si>
  <si>
    <t>55357001660R</t>
  </si>
  <si>
    <t>Hojdačka pre 2 deti bez operadla, rozmer 3500x2000x2700 mm, brúsené agátové drevo</t>
  </si>
  <si>
    <t>-1803951450</t>
  </si>
  <si>
    <t>31.1</t>
  </si>
  <si>
    <t>Lavičky s operadlom a podrúčkami</t>
  </si>
  <si>
    <t>-1916707047</t>
  </si>
  <si>
    <t>5535600009R</t>
  </si>
  <si>
    <t>Lavička parková s operadlom a podrúčkami, kolová konštrukcia z brúseného agátového dreva vrátane povrchovej úpravy</t>
  </si>
  <si>
    <t>1237604883</t>
  </si>
  <si>
    <t>32.1</t>
  </si>
  <si>
    <t>Vyvýšená drevená terasa</t>
  </si>
  <si>
    <t>936125128RR</t>
  </si>
  <si>
    <t>Montáž terasy drevenej z agátového brúseného dreva</t>
  </si>
  <si>
    <t>kpl</t>
  </si>
  <si>
    <t>286141179</t>
  </si>
  <si>
    <t>05213000123R</t>
  </si>
  <si>
    <t>Brúsené agátové drevo s povrchocou úpravou (vrchná časť otvárateľna)</t>
  </si>
  <si>
    <t>343296399</t>
  </si>
  <si>
    <t>03 - Sadové úpravy</t>
  </si>
  <si>
    <t xml:space="preserve">    6 - Úpravy povrchov, podlahy, osadenie</t>
  </si>
  <si>
    <t xml:space="preserve">    711 - Izolácie proti vode a vlhkosti</t>
  </si>
  <si>
    <t>112101114</t>
  </si>
  <si>
    <t>Vyrúbanie stromu listnatého vo svahu do 1:5 priem. kmeňa nad 400 do 500 mm</t>
  </si>
  <si>
    <t>741198599</t>
  </si>
  <si>
    <t>112201024</t>
  </si>
  <si>
    <t>Odstránenie pňa ručne, priemeru nad 400 do 500 mm na svahu nad 1:5 do 1:2</t>
  </si>
  <si>
    <t>-1662321247</t>
  </si>
  <si>
    <t>180402111</t>
  </si>
  <si>
    <t>Založenie trávnika parkového výsevom v rovine do 1:5</t>
  </si>
  <si>
    <t>-1781919182</t>
  </si>
  <si>
    <t>005720001400</t>
  </si>
  <si>
    <t>Osivá tráv - semená parkovej zmesi</t>
  </si>
  <si>
    <t>-728148295</t>
  </si>
  <si>
    <t>181301101</t>
  </si>
  <si>
    <t>Rozprestretie ornice v rovine, plocha do 500 m2, hr.do 100 mm</t>
  </si>
  <si>
    <t>1816916355</t>
  </si>
  <si>
    <t>182103211</t>
  </si>
  <si>
    <t>Spevnenie svahu sklonu do 1:2 okruhliakmi</t>
  </si>
  <si>
    <t>-166074121</t>
  </si>
  <si>
    <t>583820001200</t>
  </si>
  <si>
    <t>Kameň lomový balvanitý</t>
  </si>
  <si>
    <t>-874644671</t>
  </si>
  <si>
    <t>183204112</t>
  </si>
  <si>
    <t>Výsadba kvetín do pripravovanej pôdy so zaliatím s jednoduchými koreňami trvaliek</t>
  </si>
  <si>
    <t>-929273506</t>
  </si>
  <si>
    <t>005720001412R</t>
  </si>
  <si>
    <t>Astilba (Astilbe)</t>
  </si>
  <si>
    <t>-150826297</t>
  </si>
  <si>
    <t>005752001400R</t>
  </si>
  <si>
    <t>Ľaliovka (Hemerocalis)</t>
  </si>
  <si>
    <t>-1028037162</t>
  </si>
  <si>
    <t>005752001401R</t>
  </si>
  <si>
    <t>Bergénie (Bergenia cordifolia)</t>
  </si>
  <si>
    <t>-290706128</t>
  </si>
  <si>
    <t>005752001402R</t>
  </si>
  <si>
    <t>Udatník (Aruncus dioicus)</t>
  </si>
  <si>
    <t>562163731</t>
  </si>
  <si>
    <t>183403153</t>
  </si>
  <si>
    <t>Obrobenie pôdy hrabaním v rovine alebo na svahu do 1:5</t>
  </si>
  <si>
    <t>-1725166924</t>
  </si>
  <si>
    <t>183403161</t>
  </si>
  <si>
    <t>Obrobenie pôdy valcovaním v rovine alebo na svahu do 1:5</t>
  </si>
  <si>
    <t>-1584080886</t>
  </si>
  <si>
    <t>184004313</t>
  </si>
  <si>
    <t>Výsadba stromov výšky 600-1500 mm, do jamky priemeru 500 mm, hĺbky 500 mm</t>
  </si>
  <si>
    <t>-1672721042</t>
  </si>
  <si>
    <t>02651000010R</t>
  </si>
  <si>
    <t>Strom listnatý Breza - Betula pendula, dekoratívny listom, zemný bal</t>
  </si>
  <si>
    <t>-50435155</t>
  </si>
  <si>
    <t>02651000340a</t>
  </si>
  <si>
    <t xml:space="preserve"> Vŕba biela - (Salix alba), dekoratívny listo</t>
  </si>
  <si>
    <t>-953936004</t>
  </si>
  <si>
    <t>184102100R</t>
  </si>
  <si>
    <t>Výsadba okrasných tráv v rovine alebo na svahu do 1:5</t>
  </si>
  <si>
    <t>183234737</t>
  </si>
  <si>
    <t>005720001411R</t>
  </si>
  <si>
    <t>Ostrica Buchananova (carex buchananii)</t>
  </si>
  <si>
    <t>-294783351</t>
  </si>
  <si>
    <t>184102111</t>
  </si>
  <si>
    <t>Výsadba dreviny s balom v rovine alebo na svahu do 1:5, priemer balu nad 100 do 200 mm</t>
  </si>
  <si>
    <t>-1646288142</t>
  </si>
  <si>
    <t>026550000700</t>
  </si>
  <si>
    <t>Rastlina popínavá Brečtan popínavý - Hedera helix Gold Heart</t>
  </si>
  <si>
    <t>1339414675</t>
  </si>
  <si>
    <t>026510000200</t>
  </si>
  <si>
    <t>Krík listnatý Dráč Thunbergov - Berberis thunbergii Aurea, v. 15/20, dekoratívny listom</t>
  </si>
  <si>
    <t>1836983575</t>
  </si>
  <si>
    <t>184102113</t>
  </si>
  <si>
    <t>Výsadba dreviny s balom v rovine alebo na svahu do 1:5, priemer balu nad 300 do 400 mm</t>
  </si>
  <si>
    <t>935002168</t>
  </si>
  <si>
    <t>026510002700</t>
  </si>
  <si>
    <t>Krík listnatý Tavoľník bumaldový - Spiraea x japonica Golden Princes, dekoratívny listom</t>
  </si>
  <si>
    <t>-1560045065</t>
  </si>
  <si>
    <t>026510002950R</t>
  </si>
  <si>
    <t>Krík listnatý hamamel postredný "pallida", dekoratívny listom a kvetom</t>
  </si>
  <si>
    <t>794409075</t>
  </si>
  <si>
    <t>184202111</t>
  </si>
  <si>
    <t>Zakotvenie dreviny troma a viac kolmi pri priemere kolov do 100 mm pri dĺžke kolov do 2 m</t>
  </si>
  <si>
    <t>-1088513652</t>
  </si>
  <si>
    <t>05217000050R</t>
  </si>
  <si>
    <t>Tyč ihličňanová (oporný kôl k výsadbe drevín)</t>
  </si>
  <si>
    <t>-822949469</t>
  </si>
  <si>
    <t>185803111</t>
  </si>
  <si>
    <t>Ošetrenie trávnika v rovine alebo na svahu do 1:5</t>
  </si>
  <si>
    <t>1596724025</t>
  </si>
  <si>
    <t>185804111</t>
  </si>
  <si>
    <t>Ošetrenie vysadených kvetín v rovine</t>
  </si>
  <si>
    <t>-945180727</t>
  </si>
  <si>
    <t>185851111</t>
  </si>
  <si>
    <t>Dovoz vody pre zálievku rastlín na vzdialenosť do 6000 m</t>
  </si>
  <si>
    <t>-153995395</t>
  </si>
  <si>
    <t>275261141</t>
  </si>
  <si>
    <t>Osadenie solitérneho kamenného bloku objemu nad 0,80 do 1,20 m3</t>
  </si>
  <si>
    <t>-1080849733</t>
  </si>
  <si>
    <t>583820001000R</t>
  </si>
  <si>
    <t>Solitérny kamenný blok o rozmeroch cca 1,5x1,0x0,8m</t>
  </si>
  <si>
    <t>-527405160</t>
  </si>
  <si>
    <t>Úpravy povrchov, podlahy, osadenie</t>
  </si>
  <si>
    <t>627991001R</t>
  </si>
  <si>
    <t xml:space="preserve">Montáž AL lišty vrátane kotviaceho materiálu </t>
  </si>
  <si>
    <t>-1588596336</t>
  </si>
  <si>
    <t>24771001140R</t>
  </si>
  <si>
    <t xml:space="preserve">Lišta AL na balkóny a terasy, hydroizolačný a oddeľovací  </t>
  </si>
  <si>
    <t>1284391666</t>
  </si>
  <si>
    <t>998231311</t>
  </si>
  <si>
    <t>Presun hmôt pre sadovnícke a krajinárske úpravy do 5000 m vodorovne bez zvislého presunu</t>
  </si>
  <si>
    <t>-1831949717</t>
  </si>
  <si>
    <t>711</t>
  </si>
  <si>
    <t>Izolácie proti vode a vlhkosti</t>
  </si>
  <si>
    <t>711131102</t>
  </si>
  <si>
    <t>Zhotovenie geotextílie alebo tkaniny na plochu vodorovnú</t>
  </si>
  <si>
    <t>-1008439759</t>
  </si>
  <si>
    <t>693110001300</t>
  </si>
  <si>
    <t>Geotextília polypropylénová Tatratex GTX N PP 400, šírka 1,75-3,5 m, dĺžka 60 m, hrúbka 3,4 mm, netkaná, MIVA</t>
  </si>
  <si>
    <t>-810898434</t>
  </si>
  <si>
    <t>71113301R</t>
  </si>
  <si>
    <t>Zhotovenie izolácie proti zemnej vlhkosti PVC fóliou položenou voľne na ploche so zvarením spoju</t>
  </si>
  <si>
    <t>-406585411</t>
  </si>
  <si>
    <t>283220000300</t>
  </si>
  <si>
    <t>Hydroizolačná fólia PVC-P FATRAFOL 803, hr. 1,5 mm, š. 1,3 m, izolácia základov proti zemnej vlhkosti, tlakovej vode, radónu, hnedá, FATRA IZOLFA</t>
  </si>
  <si>
    <t>2129499068</t>
  </si>
  <si>
    <t>998711101</t>
  </si>
  <si>
    <t>Presun hmôt pre izoláciu proti vode v objektoch výšky do 6 m</t>
  </si>
  <si>
    <t>-1704906160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</si>
</sst>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19" xfId="0" applyFont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2:71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2:71" s="1" customFormat="1" ht="12" customHeight="1">
      <c r="B5" s="17"/>
      <c r="D5" s="21" t="s">
        <v>12</v>
      </c>
      <c r="K5" s="213" t="s">
        <v>13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17"/>
      <c r="BE5" s="193" t="s">
        <v>14</v>
      </c>
      <c r="BS5" s="14" t="s">
        <v>6</v>
      </c>
    </row>
    <row r="6" spans="2:71" s="1" customFormat="1" ht="36.95" customHeight="1">
      <c r="B6" s="17"/>
      <c r="D6" s="23" t="s">
        <v>15</v>
      </c>
      <c r="K6" s="214" t="s">
        <v>16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7"/>
      <c r="BE6" s="194"/>
      <c r="BS6" s="14" t="s">
        <v>6</v>
      </c>
    </row>
    <row r="7" spans="2:71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4"/>
      <c r="BS7" s="14" t="s">
        <v>6</v>
      </c>
    </row>
    <row r="8" spans="2:71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4"/>
      <c r="BS8" s="14" t="s">
        <v>6</v>
      </c>
    </row>
    <row r="9" spans="2:71" s="1" customFormat="1" ht="14.45" customHeight="1">
      <c r="B9" s="17"/>
      <c r="AR9" s="17"/>
      <c r="BE9" s="194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94"/>
      <c r="BS10" s="14" t="s">
        <v>6</v>
      </c>
    </row>
    <row r="11" spans="2:71" s="1" customFormat="1" ht="18.4" customHeight="1">
      <c r="B11" s="17"/>
      <c r="E11" s="22" t="s">
        <v>25</v>
      </c>
      <c r="AK11" s="24" t="s">
        <v>26</v>
      </c>
      <c r="AN11" s="22" t="s">
        <v>1</v>
      </c>
      <c r="AR11" s="17"/>
      <c r="BE11" s="194"/>
      <c r="BS11" s="14" t="s">
        <v>6</v>
      </c>
    </row>
    <row r="12" spans="2:71" s="1" customFormat="1" ht="6.95" customHeight="1">
      <c r="B12" s="17"/>
      <c r="AR12" s="17"/>
      <c r="BE12" s="194"/>
      <c r="BS12" s="14" t="s">
        <v>6</v>
      </c>
    </row>
    <row r="13" spans="2:71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94"/>
      <c r="BS13" s="14" t="s">
        <v>6</v>
      </c>
    </row>
    <row r="14" spans="2:71" ht="12.75">
      <c r="B14" s="17"/>
      <c r="E14" s="215" t="s">
        <v>28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4" t="s">
        <v>26</v>
      </c>
      <c r="AN14" s="26" t="s">
        <v>28</v>
      </c>
      <c r="AR14" s="17"/>
      <c r="BE14" s="194"/>
      <c r="BS14" s="14" t="s">
        <v>6</v>
      </c>
    </row>
    <row r="15" spans="2:71" s="1" customFormat="1" ht="6.95" customHeight="1">
      <c r="B15" s="17"/>
      <c r="AR15" s="17"/>
      <c r="BE15" s="194"/>
      <c r="BS15" s="14" t="s">
        <v>3</v>
      </c>
    </row>
    <row r="16" spans="2:71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94"/>
      <c r="BS16" s="14" t="s">
        <v>30</v>
      </c>
    </row>
    <row r="17" spans="2:71" s="1" customFormat="1" ht="18.4" customHeight="1">
      <c r="B17" s="17"/>
      <c r="E17" s="22" t="s">
        <v>31</v>
      </c>
      <c r="AK17" s="24" t="s">
        <v>26</v>
      </c>
      <c r="AN17" s="22" t="s">
        <v>1</v>
      </c>
      <c r="AR17" s="17"/>
      <c r="BE17" s="194"/>
      <c r="BS17" s="14" t="s">
        <v>30</v>
      </c>
    </row>
    <row r="18" spans="2:71" s="1" customFormat="1" ht="6.95" customHeight="1">
      <c r="B18" s="17"/>
      <c r="AR18" s="17"/>
      <c r="BE18" s="194"/>
      <c r="BS18" s="14" t="s">
        <v>6</v>
      </c>
    </row>
    <row r="19" spans="2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194"/>
      <c r="BS19" s="14" t="s">
        <v>6</v>
      </c>
    </row>
    <row r="20" spans="2:71" s="1" customFormat="1" ht="18.4" customHeight="1">
      <c r="B20" s="17"/>
      <c r="E20" s="22" t="s">
        <v>33</v>
      </c>
      <c r="AK20" s="24" t="s">
        <v>26</v>
      </c>
      <c r="AN20" s="22" t="s">
        <v>1</v>
      </c>
      <c r="AR20" s="17"/>
      <c r="BE20" s="194"/>
      <c r="BS20" s="14" t="s">
        <v>30</v>
      </c>
    </row>
    <row r="21" spans="2:57" s="1" customFormat="1" ht="6.95" customHeight="1">
      <c r="B21" s="17"/>
      <c r="AR21" s="17"/>
      <c r="BE21" s="194"/>
    </row>
    <row r="22" spans="2:57" s="1" customFormat="1" ht="12" customHeight="1">
      <c r="B22" s="17"/>
      <c r="D22" s="24" t="s">
        <v>34</v>
      </c>
      <c r="AR22" s="17"/>
      <c r="BE22" s="194"/>
    </row>
    <row r="23" spans="2:57" s="1" customFormat="1" ht="16.5" customHeight="1">
      <c r="B23" s="17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7"/>
      <c r="BE23" s="194"/>
    </row>
    <row r="24" spans="2:57" s="1" customFormat="1" ht="6.95" customHeight="1">
      <c r="B24" s="17"/>
      <c r="AR24" s="17"/>
      <c r="BE24" s="194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4"/>
    </row>
    <row r="26" spans="1:57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ROUND(AG94,2)</f>
        <v>0</v>
      </c>
      <c r="AL26" s="197"/>
      <c r="AM26" s="197"/>
      <c r="AN26" s="197"/>
      <c r="AO26" s="197"/>
      <c r="AP26" s="29"/>
      <c r="AQ26" s="29"/>
      <c r="AR26" s="30"/>
      <c r="BE26" s="194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4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8" t="s">
        <v>36</v>
      </c>
      <c r="M28" s="218"/>
      <c r="N28" s="218"/>
      <c r="O28" s="218"/>
      <c r="P28" s="218"/>
      <c r="Q28" s="29"/>
      <c r="R28" s="29"/>
      <c r="S28" s="29"/>
      <c r="T28" s="29"/>
      <c r="U28" s="29"/>
      <c r="V28" s="29"/>
      <c r="W28" s="218" t="s">
        <v>37</v>
      </c>
      <c r="X28" s="218"/>
      <c r="Y28" s="218"/>
      <c r="Z28" s="218"/>
      <c r="AA28" s="218"/>
      <c r="AB28" s="218"/>
      <c r="AC28" s="218"/>
      <c r="AD28" s="218"/>
      <c r="AE28" s="218"/>
      <c r="AF28" s="29"/>
      <c r="AG28" s="29"/>
      <c r="AH28" s="29"/>
      <c r="AI28" s="29"/>
      <c r="AJ28" s="29"/>
      <c r="AK28" s="218" t="s">
        <v>38</v>
      </c>
      <c r="AL28" s="218"/>
      <c r="AM28" s="218"/>
      <c r="AN28" s="218"/>
      <c r="AO28" s="218"/>
      <c r="AP28" s="29"/>
      <c r="AQ28" s="29"/>
      <c r="AR28" s="30"/>
      <c r="BE28" s="194"/>
    </row>
    <row r="29" spans="2:57" s="3" customFormat="1" ht="14.45" customHeight="1">
      <c r="B29" s="34"/>
      <c r="D29" s="24" t="s">
        <v>39</v>
      </c>
      <c r="F29" s="24" t="s">
        <v>40</v>
      </c>
      <c r="L29" s="219">
        <v>0.2</v>
      </c>
      <c r="M29" s="192"/>
      <c r="N29" s="192"/>
      <c r="O29" s="192"/>
      <c r="P29" s="192"/>
      <c r="W29" s="191">
        <f>ROUND(AZ94,2)</f>
        <v>0</v>
      </c>
      <c r="X29" s="192"/>
      <c r="Y29" s="192"/>
      <c r="Z29" s="192"/>
      <c r="AA29" s="192"/>
      <c r="AB29" s="192"/>
      <c r="AC29" s="192"/>
      <c r="AD29" s="192"/>
      <c r="AE29" s="192"/>
      <c r="AK29" s="191">
        <f>ROUND(AV94,2)</f>
        <v>0</v>
      </c>
      <c r="AL29" s="192"/>
      <c r="AM29" s="192"/>
      <c r="AN29" s="192"/>
      <c r="AO29" s="192"/>
      <c r="AR29" s="34"/>
      <c r="BE29" s="195"/>
    </row>
    <row r="30" spans="2:57" s="3" customFormat="1" ht="14.45" customHeight="1">
      <c r="B30" s="34"/>
      <c r="F30" s="24" t="s">
        <v>41</v>
      </c>
      <c r="L30" s="219">
        <v>0.2</v>
      </c>
      <c r="M30" s="192"/>
      <c r="N30" s="192"/>
      <c r="O30" s="192"/>
      <c r="P30" s="192"/>
      <c r="W30" s="191">
        <f>ROUND(BA94,2)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ROUND(AW94,2)</f>
        <v>0</v>
      </c>
      <c r="AL30" s="192"/>
      <c r="AM30" s="192"/>
      <c r="AN30" s="192"/>
      <c r="AO30" s="192"/>
      <c r="AR30" s="34"/>
      <c r="BE30" s="195"/>
    </row>
    <row r="31" spans="2:57" s="3" customFormat="1" ht="14.45" customHeight="1" hidden="1">
      <c r="B31" s="34"/>
      <c r="F31" s="24" t="s">
        <v>42</v>
      </c>
      <c r="L31" s="219">
        <v>0.2</v>
      </c>
      <c r="M31" s="192"/>
      <c r="N31" s="192"/>
      <c r="O31" s="192"/>
      <c r="P31" s="192"/>
      <c r="W31" s="191">
        <f>ROUND(BB94,2)</f>
        <v>0</v>
      </c>
      <c r="X31" s="192"/>
      <c r="Y31" s="192"/>
      <c r="Z31" s="192"/>
      <c r="AA31" s="192"/>
      <c r="AB31" s="192"/>
      <c r="AC31" s="192"/>
      <c r="AD31" s="192"/>
      <c r="AE31" s="192"/>
      <c r="AK31" s="191">
        <v>0</v>
      </c>
      <c r="AL31" s="192"/>
      <c r="AM31" s="192"/>
      <c r="AN31" s="192"/>
      <c r="AO31" s="192"/>
      <c r="AR31" s="34"/>
      <c r="BE31" s="195"/>
    </row>
    <row r="32" spans="2:57" s="3" customFormat="1" ht="14.45" customHeight="1" hidden="1">
      <c r="B32" s="34"/>
      <c r="F32" s="24" t="s">
        <v>43</v>
      </c>
      <c r="L32" s="219">
        <v>0.2</v>
      </c>
      <c r="M32" s="192"/>
      <c r="N32" s="192"/>
      <c r="O32" s="192"/>
      <c r="P32" s="192"/>
      <c r="W32" s="191">
        <f>ROUND(BC94,2)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v>0</v>
      </c>
      <c r="AL32" s="192"/>
      <c r="AM32" s="192"/>
      <c r="AN32" s="192"/>
      <c r="AO32" s="192"/>
      <c r="AR32" s="34"/>
      <c r="BE32" s="195"/>
    </row>
    <row r="33" spans="2:57" s="3" customFormat="1" ht="14.45" customHeight="1" hidden="1">
      <c r="B33" s="34"/>
      <c r="F33" s="24" t="s">
        <v>44</v>
      </c>
      <c r="L33" s="219">
        <v>0</v>
      </c>
      <c r="M33" s="192"/>
      <c r="N33" s="192"/>
      <c r="O33" s="192"/>
      <c r="P33" s="192"/>
      <c r="W33" s="191">
        <f>ROUND(BD94,2)</f>
        <v>0</v>
      </c>
      <c r="X33" s="192"/>
      <c r="Y33" s="192"/>
      <c r="Z33" s="192"/>
      <c r="AA33" s="192"/>
      <c r="AB33" s="192"/>
      <c r="AC33" s="192"/>
      <c r="AD33" s="192"/>
      <c r="AE33" s="192"/>
      <c r="AK33" s="191">
        <v>0</v>
      </c>
      <c r="AL33" s="192"/>
      <c r="AM33" s="192"/>
      <c r="AN33" s="192"/>
      <c r="AO33" s="192"/>
      <c r="AR33" s="34"/>
      <c r="BE33" s="195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4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8" t="s">
        <v>47</v>
      </c>
      <c r="Y35" s="199"/>
      <c r="Z35" s="199"/>
      <c r="AA35" s="199"/>
      <c r="AB35" s="199"/>
      <c r="AC35" s="37"/>
      <c r="AD35" s="37"/>
      <c r="AE35" s="37"/>
      <c r="AF35" s="37"/>
      <c r="AG35" s="37"/>
      <c r="AH35" s="37"/>
      <c r="AI35" s="37"/>
      <c r="AJ35" s="37"/>
      <c r="AK35" s="200">
        <f>SUM(AK26:AK33)</f>
        <v>0</v>
      </c>
      <c r="AL35" s="199"/>
      <c r="AM35" s="199"/>
      <c r="AN35" s="199"/>
      <c r="AO35" s="201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12</v>
      </c>
      <c r="L84" s="4" t="str">
        <f>K5</f>
        <v>432019</v>
      </c>
      <c r="AR84" s="48"/>
    </row>
    <row r="85" spans="2:44" s="5" customFormat="1" ht="36.95" customHeight="1">
      <c r="B85" s="49"/>
      <c r="C85" s="50" t="s">
        <v>15</v>
      </c>
      <c r="L85" s="210" t="str">
        <f>K6</f>
        <v>Revitalizácia verejných priestranstiev obce Vojkovce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Vojkovce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12" t="str">
        <f>IF(AN8="","",AN8)</f>
        <v>26. 9. 2019</v>
      </c>
      <c r="AN87" s="212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27.95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Obec Vojkovce, Vojkovce 37, 053 61 Sp. Vlachy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08" t="str">
        <f>IF(E17="","",E17)</f>
        <v>Arch-01 s.r.o., Železničná 28, 053 61 Sp. Vlachy</v>
      </c>
      <c r="AN89" s="209"/>
      <c r="AO89" s="209"/>
      <c r="AP89" s="209"/>
      <c r="AQ89" s="29"/>
      <c r="AR89" s="30"/>
      <c r="AS89" s="204" t="s">
        <v>55</v>
      </c>
      <c r="AT89" s="20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8" t="str">
        <f>IF(E20="","",E20)</f>
        <v xml:space="preserve"> </v>
      </c>
      <c r="AN90" s="209"/>
      <c r="AO90" s="209"/>
      <c r="AP90" s="209"/>
      <c r="AQ90" s="29"/>
      <c r="AR90" s="30"/>
      <c r="AS90" s="206"/>
      <c r="AT90" s="20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6"/>
      <c r="AT91" s="20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28" t="s">
        <v>56</v>
      </c>
      <c r="D92" s="221"/>
      <c r="E92" s="221"/>
      <c r="F92" s="221"/>
      <c r="G92" s="221"/>
      <c r="H92" s="57"/>
      <c r="I92" s="220" t="s">
        <v>57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58</v>
      </c>
      <c r="AH92" s="221"/>
      <c r="AI92" s="221"/>
      <c r="AJ92" s="221"/>
      <c r="AK92" s="221"/>
      <c r="AL92" s="221"/>
      <c r="AM92" s="221"/>
      <c r="AN92" s="220" t="s">
        <v>59</v>
      </c>
      <c r="AO92" s="221"/>
      <c r="AP92" s="222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6">
        <f>ROUND(SUM(AG95:AG97),2)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>
      <c r="A95" s="76" t="s">
        <v>79</v>
      </c>
      <c r="B95" s="77"/>
      <c r="C95" s="78"/>
      <c r="D95" s="229" t="s">
        <v>80</v>
      </c>
      <c r="E95" s="229"/>
      <c r="F95" s="229"/>
      <c r="G95" s="229"/>
      <c r="H95" s="229"/>
      <c r="I95" s="79"/>
      <c r="J95" s="229" t="s">
        <v>81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4">
        <f>'01 - Architektúra'!J30</f>
        <v>0</v>
      </c>
      <c r="AH95" s="225"/>
      <c r="AI95" s="225"/>
      <c r="AJ95" s="225"/>
      <c r="AK95" s="225"/>
      <c r="AL95" s="225"/>
      <c r="AM95" s="225"/>
      <c r="AN95" s="224">
        <f>SUM(AG95,AT95)</f>
        <v>0</v>
      </c>
      <c r="AO95" s="225"/>
      <c r="AP95" s="225"/>
      <c r="AQ95" s="80" t="s">
        <v>82</v>
      </c>
      <c r="AR95" s="77"/>
      <c r="AS95" s="81">
        <v>0</v>
      </c>
      <c r="AT95" s="82">
        <f>ROUND(SUM(AV95:AW95),2)</f>
        <v>0</v>
      </c>
      <c r="AU95" s="83">
        <f>'01 - Architektúra'!P127</f>
        <v>0</v>
      </c>
      <c r="AV95" s="82">
        <f>'01 - Architektúra'!J33</f>
        <v>0</v>
      </c>
      <c r="AW95" s="82">
        <f>'01 - Architektúra'!J34</f>
        <v>0</v>
      </c>
      <c r="AX95" s="82">
        <f>'01 - Architektúra'!J35</f>
        <v>0</v>
      </c>
      <c r="AY95" s="82">
        <f>'01 - Architektúra'!J36</f>
        <v>0</v>
      </c>
      <c r="AZ95" s="82">
        <f>'01 - Architektúra'!F33</f>
        <v>0</v>
      </c>
      <c r="BA95" s="82">
        <f>'01 - Architektúra'!F34</f>
        <v>0</v>
      </c>
      <c r="BB95" s="82">
        <f>'01 - Architektúra'!F35</f>
        <v>0</v>
      </c>
      <c r="BC95" s="82">
        <f>'01 - Architektúra'!F36</f>
        <v>0</v>
      </c>
      <c r="BD95" s="84">
        <f>'01 - Architektúra'!F37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7" customFormat="1" ht="16.5" customHeight="1">
      <c r="A96" s="76" t="s">
        <v>79</v>
      </c>
      <c r="B96" s="77"/>
      <c r="C96" s="78"/>
      <c r="D96" s="229" t="s">
        <v>85</v>
      </c>
      <c r="E96" s="229"/>
      <c r="F96" s="229"/>
      <c r="G96" s="229"/>
      <c r="H96" s="229"/>
      <c r="I96" s="79"/>
      <c r="J96" s="229" t="s">
        <v>86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4">
        <f>'02 - Prvky drobnej archit...'!J30</f>
        <v>0</v>
      </c>
      <c r="AH96" s="225"/>
      <c r="AI96" s="225"/>
      <c r="AJ96" s="225"/>
      <c r="AK96" s="225"/>
      <c r="AL96" s="225"/>
      <c r="AM96" s="225"/>
      <c r="AN96" s="224">
        <f>SUM(AG96,AT96)</f>
        <v>0</v>
      </c>
      <c r="AO96" s="225"/>
      <c r="AP96" s="225"/>
      <c r="AQ96" s="80" t="s">
        <v>82</v>
      </c>
      <c r="AR96" s="77"/>
      <c r="AS96" s="81">
        <v>0</v>
      </c>
      <c r="AT96" s="82">
        <f>ROUND(SUM(AV96:AW96),2)</f>
        <v>0</v>
      </c>
      <c r="AU96" s="83">
        <f>'02 - Prvky drobnej archit...'!P127</f>
        <v>0</v>
      </c>
      <c r="AV96" s="82">
        <f>'02 - Prvky drobnej archit...'!J33</f>
        <v>0</v>
      </c>
      <c r="AW96" s="82">
        <f>'02 - Prvky drobnej archit...'!J34</f>
        <v>0</v>
      </c>
      <c r="AX96" s="82">
        <f>'02 - Prvky drobnej archit...'!J35</f>
        <v>0</v>
      </c>
      <c r="AY96" s="82">
        <f>'02 - Prvky drobnej archit...'!J36</f>
        <v>0</v>
      </c>
      <c r="AZ96" s="82">
        <f>'02 - Prvky drobnej archit...'!F33</f>
        <v>0</v>
      </c>
      <c r="BA96" s="82">
        <f>'02 - Prvky drobnej archit...'!F34</f>
        <v>0</v>
      </c>
      <c r="BB96" s="82">
        <f>'02 - Prvky drobnej archit...'!F35</f>
        <v>0</v>
      </c>
      <c r="BC96" s="82">
        <f>'02 - Prvky drobnej archit...'!F36</f>
        <v>0</v>
      </c>
      <c r="BD96" s="84">
        <f>'02 - Prvky drobnej archit...'!F37</f>
        <v>0</v>
      </c>
      <c r="BT96" s="85" t="s">
        <v>83</v>
      </c>
      <c r="BV96" s="85" t="s">
        <v>77</v>
      </c>
      <c r="BW96" s="85" t="s">
        <v>87</v>
      </c>
      <c r="BX96" s="85" t="s">
        <v>4</v>
      </c>
      <c r="CL96" s="85" t="s">
        <v>1</v>
      </c>
      <c r="CM96" s="85" t="s">
        <v>75</v>
      </c>
    </row>
    <row r="97" spans="1:91" s="7" customFormat="1" ht="16.5" customHeight="1">
      <c r="A97" s="76" t="s">
        <v>79</v>
      </c>
      <c r="B97" s="77"/>
      <c r="C97" s="78"/>
      <c r="D97" s="229" t="s">
        <v>88</v>
      </c>
      <c r="E97" s="229"/>
      <c r="F97" s="229"/>
      <c r="G97" s="229"/>
      <c r="H97" s="229"/>
      <c r="I97" s="79"/>
      <c r="J97" s="229" t="s">
        <v>89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4">
        <f>'03 - Sadové úpravy'!J30</f>
        <v>0</v>
      </c>
      <c r="AH97" s="225"/>
      <c r="AI97" s="225"/>
      <c r="AJ97" s="225"/>
      <c r="AK97" s="225"/>
      <c r="AL97" s="225"/>
      <c r="AM97" s="225"/>
      <c r="AN97" s="224">
        <f>SUM(AG97,AT97)</f>
        <v>0</v>
      </c>
      <c r="AO97" s="225"/>
      <c r="AP97" s="225"/>
      <c r="AQ97" s="80" t="s">
        <v>82</v>
      </c>
      <c r="AR97" s="77"/>
      <c r="AS97" s="86">
        <v>0</v>
      </c>
      <c r="AT97" s="87">
        <f>ROUND(SUM(AV97:AW97),2)</f>
        <v>0</v>
      </c>
      <c r="AU97" s="88">
        <f>'03 - Sadové úpravy'!P122</f>
        <v>0</v>
      </c>
      <c r="AV97" s="87">
        <f>'03 - Sadové úpravy'!J33</f>
        <v>0</v>
      </c>
      <c r="AW97" s="87">
        <f>'03 - Sadové úpravy'!J34</f>
        <v>0</v>
      </c>
      <c r="AX97" s="87">
        <f>'03 - Sadové úpravy'!J35</f>
        <v>0</v>
      </c>
      <c r="AY97" s="87">
        <f>'03 - Sadové úpravy'!J36</f>
        <v>0</v>
      </c>
      <c r="AZ97" s="87">
        <f>'03 - Sadové úpravy'!F33</f>
        <v>0</v>
      </c>
      <c r="BA97" s="87">
        <f>'03 - Sadové úpravy'!F34</f>
        <v>0</v>
      </c>
      <c r="BB97" s="87">
        <f>'03 - Sadové úpravy'!F35</f>
        <v>0</v>
      </c>
      <c r="BC97" s="87">
        <f>'03 - Sadové úpravy'!F36</f>
        <v>0</v>
      </c>
      <c r="BD97" s="89">
        <f>'03 - Sadové úpravy'!F37</f>
        <v>0</v>
      </c>
      <c r="BT97" s="85" t="s">
        <v>83</v>
      </c>
      <c r="BV97" s="85" t="s">
        <v>77</v>
      </c>
      <c r="BW97" s="85" t="s">
        <v>90</v>
      </c>
      <c r="BX97" s="85" t="s">
        <v>4</v>
      </c>
      <c r="CL97" s="85" t="s">
        <v>1</v>
      </c>
      <c r="CM97" s="85" t="s">
        <v>75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Architektúra'!C2" display="/"/>
    <hyperlink ref="A96" location="'02 - Prvky drobnej archit...'!C2" display="/"/>
    <hyperlink ref="A97" location="'03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9:46" s="1" customFormat="1" ht="36.95" customHeight="1">
      <c r="I2" s="90"/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75</v>
      </c>
    </row>
    <row r="4" spans="2:46" s="1" customFormat="1" ht="24.95" customHeight="1">
      <c r="B4" s="17"/>
      <c r="D4" s="18" t="s">
        <v>91</v>
      </c>
      <c r="I4" s="90"/>
      <c r="L4" s="17"/>
      <c r="M4" s="92" t="s">
        <v>9</v>
      </c>
      <c r="AT4" s="14" t="s">
        <v>3</v>
      </c>
    </row>
    <row r="5" spans="2:12" s="1" customFormat="1" ht="6.95" customHeight="1">
      <c r="B5" s="17"/>
      <c r="I5" s="90"/>
      <c r="L5" s="17"/>
    </row>
    <row r="6" spans="2:12" s="1" customFormat="1" ht="12" customHeight="1">
      <c r="B6" s="17"/>
      <c r="D6" s="24" t="s">
        <v>15</v>
      </c>
      <c r="I6" s="90"/>
      <c r="L6" s="17"/>
    </row>
    <row r="7" spans="2:12" s="1" customFormat="1" ht="16.5" customHeight="1">
      <c r="B7" s="17"/>
      <c r="E7" s="230" t="str">
        <f>'Rekapitulácia stavby'!K6</f>
        <v>Revitalizácia verejných priestranstiev obce Vojkovce</v>
      </c>
      <c r="F7" s="231"/>
      <c r="G7" s="231"/>
      <c r="H7" s="231"/>
      <c r="I7" s="90"/>
      <c r="L7" s="17"/>
    </row>
    <row r="8" spans="1:31" s="2" customFormat="1" ht="12" customHeight="1">
      <c r="A8" s="29"/>
      <c r="B8" s="30"/>
      <c r="C8" s="29"/>
      <c r="D8" s="24" t="s">
        <v>92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0" t="s">
        <v>93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26. 9. 2019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13"/>
      <c r="G18" s="213"/>
      <c r="H18" s="213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7" t="s">
        <v>1</v>
      </c>
      <c r="F27" s="217"/>
      <c r="G27" s="217"/>
      <c r="H27" s="21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35</v>
      </c>
      <c r="E30" s="29"/>
      <c r="F30" s="29"/>
      <c r="G30" s="29"/>
      <c r="H30" s="29"/>
      <c r="I30" s="93"/>
      <c r="J30" s="68">
        <f>ROUND(J127,2)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101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39</v>
      </c>
      <c r="E33" s="24" t="s">
        <v>40</v>
      </c>
      <c r="F33" s="103">
        <f>ROUND((SUM(BE127:BE191)),2)</f>
        <v>0</v>
      </c>
      <c r="G33" s="29"/>
      <c r="H33" s="29"/>
      <c r="I33" s="104">
        <v>0.2</v>
      </c>
      <c r="J33" s="103">
        <f>ROUND(((SUM(BE127:BE191))*I33),2)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3">
        <f>ROUND((SUM(BF127:BF191)),2)</f>
        <v>0</v>
      </c>
      <c r="G34" s="29"/>
      <c r="H34" s="29"/>
      <c r="I34" s="104">
        <v>0.2</v>
      </c>
      <c r="J34" s="103">
        <f>ROUND(((SUM(BF127:BF191))*I34),2)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42</v>
      </c>
      <c r="F35" s="103">
        <f>ROUND((SUM(BG127:BG191)),2)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43</v>
      </c>
      <c r="F36" s="103">
        <f>ROUND((SUM(BH127:BH191)),2)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44</v>
      </c>
      <c r="F37" s="103">
        <f>ROUND((SUM(BI127:BI191)),2)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45</v>
      </c>
      <c r="E39" s="57"/>
      <c r="F39" s="57"/>
      <c r="G39" s="107" t="s">
        <v>46</v>
      </c>
      <c r="H39" s="108" t="s">
        <v>47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I41" s="90"/>
      <c r="L41" s="17"/>
    </row>
    <row r="42" spans="2:12" s="1" customFormat="1" ht="14.45" customHeight="1">
      <c r="B42" s="17"/>
      <c r="I42" s="90"/>
      <c r="L42" s="17"/>
    </row>
    <row r="43" spans="2:12" s="1" customFormat="1" ht="14.45" customHeight="1">
      <c r="B43" s="17"/>
      <c r="I43" s="90"/>
      <c r="L43" s="17"/>
    </row>
    <row r="44" spans="2:12" s="1" customFormat="1" ht="14.45" customHeight="1">
      <c r="B44" s="17"/>
      <c r="I44" s="90"/>
      <c r="L44" s="17"/>
    </row>
    <row r="45" spans="2:12" s="1" customFormat="1" ht="14.45" customHeight="1">
      <c r="B45" s="17"/>
      <c r="I45" s="90"/>
      <c r="L45" s="17"/>
    </row>
    <row r="46" spans="2:12" s="1" customFormat="1" ht="14.45" customHeight="1">
      <c r="B46" s="17"/>
      <c r="I46" s="90"/>
      <c r="L46" s="17"/>
    </row>
    <row r="47" spans="2:12" s="1" customFormat="1" ht="14.45" customHeight="1">
      <c r="B47" s="17"/>
      <c r="I47" s="90"/>
      <c r="L47" s="17"/>
    </row>
    <row r="48" spans="2:12" s="1" customFormat="1" ht="14.45" customHeight="1">
      <c r="B48" s="17"/>
      <c r="I48" s="90"/>
      <c r="L48" s="17"/>
    </row>
    <row r="49" spans="2:12" s="1" customFormat="1" ht="14.45" customHeight="1">
      <c r="B49" s="17"/>
      <c r="I49" s="90"/>
      <c r="L49" s="17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2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114"/>
      <c r="J61" s="11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114"/>
      <c r="J76" s="11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94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0" t="str">
        <f>E7</f>
        <v>Revitalizácia verejných priestranstiev obce Vojkovce</v>
      </c>
      <c r="F85" s="231"/>
      <c r="G85" s="231"/>
      <c r="H85" s="231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92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10" t="str">
        <f>E9</f>
        <v>01 - Architektúra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>Vojkovce</v>
      </c>
      <c r="G89" s="29"/>
      <c r="H89" s="29"/>
      <c r="I89" s="94" t="s">
        <v>21</v>
      </c>
      <c r="J89" s="52" t="str">
        <f>IF(J12="","",J12)</f>
        <v>26. 9. 2019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43.15" customHeight="1">
      <c r="A91" s="29"/>
      <c r="B91" s="30"/>
      <c r="C91" s="24" t="s">
        <v>23</v>
      </c>
      <c r="D91" s="29"/>
      <c r="E91" s="29"/>
      <c r="F91" s="22" t="str">
        <f>E15</f>
        <v>Obec Vojkovce, Vojkovce 37, 053 61 Sp. Vlachy</v>
      </c>
      <c r="G91" s="29"/>
      <c r="H91" s="29"/>
      <c r="I91" s="94" t="s">
        <v>29</v>
      </c>
      <c r="J91" s="27" t="str">
        <f>E21</f>
        <v>Arch-01 s.r.o., Železničná 28, 053 61 Sp. Vlachy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9" t="s">
        <v>95</v>
      </c>
      <c r="D94" s="105"/>
      <c r="E94" s="105"/>
      <c r="F94" s="105"/>
      <c r="G94" s="105"/>
      <c r="H94" s="105"/>
      <c r="I94" s="120"/>
      <c r="J94" s="121" t="s">
        <v>96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97</v>
      </c>
      <c r="D96" s="29"/>
      <c r="E96" s="29"/>
      <c r="F96" s="29"/>
      <c r="G96" s="29"/>
      <c r="H96" s="29"/>
      <c r="I96" s="93"/>
      <c r="J96" s="68">
        <f>J127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98</v>
      </c>
    </row>
    <row r="97" spans="2:12" s="9" customFormat="1" ht="24.95" customHeight="1">
      <c r="B97" s="123"/>
      <c r="D97" s="124" t="s">
        <v>99</v>
      </c>
      <c r="E97" s="125"/>
      <c r="F97" s="125"/>
      <c r="G97" s="125"/>
      <c r="H97" s="125"/>
      <c r="I97" s="126"/>
      <c r="J97" s="127">
        <f>J128</f>
        <v>0</v>
      </c>
      <c r="L97" s="123"/>
    </row>
    <row r="98" spans="2:12" s="10" customFormat="1" ht="19.9" customHeight="1">
      <c r="B98" s="128"/>
      <c r="D98" s="129" t="s">
        <v>100</v>
      </c>
      <c r="E98" s="130"/>
      <c r="F98" s="130"/>
      <c r="G98" s="130"/>
      <c r="H98" s="130"/>
      <c r="I98" s="131"/>
      <c r="J98" s="132">
        <f>J129</f>
        <v>0</v>
      </c>
      <c r="L98" s="128"/>
    </row>
    <row r="99" spans="2:12" s="10" customFormat="1" ht="19.9" customHeight="1">
      <c r="B99" s="128"/>
      <c r="D99" s="129" t="s">
        <v>101</v>
      </c>
      <c r="E99" s="130"/>
      <c r="F99" s="130"/>
      <c r="G99" s="130"/>
      <c r="H99" s="130"/>
      <c r="I99" s="131"/>
      <c r="J99" s="132">
        <f>J140</f>
        <v>0</v>
      </c>
      <c r="L99" s="128"/>
    </row>
    <row r="100" spans="2:12" s="10" customFormat="1" ht="19.9" customHeight="1">
      <c r="B100" s="128"/>
      <c r="D100" s="129" t="s">
        <v>102</v>
      </c>
      <c r="E100" s="130"/>
      <c r="F100" s="130"/>
      <c r="G100" s="130"/>
      <c r="H100" s="130"/>
      <c r="I100" s="131"/>
      <c r="J100" s="132">
        <f>J146</f>
        <v>0</v>
      </c>
      <c r="L100" s="128"/>
    </row>
    <row r="101" spans="2:12" s="10" customFormat="1" ht="19.9" customHeight="1">
      <c r="B101" s="128"/>
      <c r="D101" s="129" t="s">
        <v>103</v>
      </c>
      <c r="E101" s="130"/>
      <c r="F101" s="130"/>
      <c r="G101" s="130"/>
      <c r="H101" s="130"/>
      <c r="I101" s="131"/>
      <c r="J101" s="132">
        <f>J153</f>
        <v>0</v>
      </c>
      <c r="L101" s="128"/>
    </row>
    <row r="102" spans="2:12" s="10" customFormat="1" ht="19.9" customHeight="1">
      <c r="B102" s="128"/>
      <c r="D102" s="129" t="s">
        <v>104</v>
      </c>
      <c r="E102" s="130"/>
      <c r="F102" s="130"/>
      <c r="G102" s="130"/>
      <c r="H102" s="130"/>
      <c r="I102" s="131"/>
      <c r="J102" s="132">
        <f>J157</f>
        <v>0</v>
      </c>
      <c r="L102" s="128"/>
    </row>
    <row r="103" spans="2:12" s="10" customFormat="1" ht="19.9" customHeight="1">
      <c r="B103" s="128"/>
      <c r="D103" s="129" t="s">
        <v>105</v>
      </c>
      <c r="E103" s="130"/>
      <c r="F103" s="130"/>
      <c r="G103" s="130"/>
      <c r="H103" s="130"/>
      <c r="I103" s="131"/>
      <c r="J103" s="132">
        <f>J174</f>
        <v>0</v>
      </c>
      <c r="L103" s="128"/>
    </row>
    <row r="104" spans="2:12" s="10" customFormat="1" ht="19.9" customHeight="1">
      <c r="B104" s="128"/>
      <c r="D104" s="129" t="s">
        <v>106</v>
      </c>
      <c r="E104" s="130"/>
      <c r="F104" s="130"/>
      <c r="G104" s="130"/>
      <c r="H104" s="130"/>
      <c r="I104" s="131"/>
      <c r="J104" s="132">
        <f>J179</f>
        <v>0</v>
      </c>
      <c r="L104" s="128"/>
    </row>
    <row r="105" spans="2:12" s="10" customFormat="1" ht="19.9" customHeight="1">
      <c r="B105" s="128"/>
      <c r="D105" s="129" t="s">
        <v>107</v>
      </c>
      <c r="E105" s="130"/>
      <c r="F105" s="130"/>
      <c r="G105" s="130"/>
      <c r="H105" s="130"/>
      <c r="I105" s="131"/>
      <c r="J105" s="132">
        <f>J187</f>
        <v>0</v>
      </c>
      <c r="L105" s="128"/>
    </row>
    <row r="106" spans="2:12" s="9" customFormat="1" ht="24.95" customHeight="1">
      <c r="B106" s="123"/>
      <c r="D106" s="124" t="s">
        <v>108</v>
      </c>
      <c r="E106" s="125"/>
      <c r="F106" s="125"/>
      <c r="G106" s="125"/>
      <c r="H106" s="125"/>
      <c r="I106" s="126"/>
      <c r="J106" s="127">
        <f>J189</f>
        <v>0</v>
      </c>
      <c r="L106" s="123"/>
    </row>
    <row r="107" spans="2:12" s="10" customFormat="1" ht="19.9" customHeight="1">
      <c r="B107" s="128"/>
      <c r="D107" s="129" t="s">
        <v>109</v>
      </c>
      <c r="E107" s="130"/>
      <c r="F107" s="130"/>
      <c r="G107" s="130"/>
      <c r="H107" s="130"/>
      <c r="I107" s="131"/>
      <c r="J107" s="132">
        <f>J190</f>
        <v>0</v>
      </c>
      <c r="L107" s="128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117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118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18" t="s">
        <v>110</v>
      </c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30" t="str">
        <f>E7</f>
        <v>Revitalizácia verejných priestranstiev obce Vojkovce</v>
      </c>
      <c r="F117" s="231"/>
      <c r="G117" s="231"/>
      <c r="H117" s="231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92</v>
      </c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10" t="str">
        <f>E9</f>
        <v>01 - Architektúra</v>
      </c>
      <c r="F119" s="232"/>
      <c r="G119" s="232"/>
      <c r="H119" s="232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19</v>
      </c>
      <c r="D121" s="29"/>
      <c r="E121" s="29"/>
      <c r="F121" s="22" t="str">
        <f>F12</f>
        <v>Vojkovce</v>
      </c>
      <c r="G121" s="29"/>
      <c r="H121" s="29"/>
      <c r="I121" s="94" t="s">
        <v>21</v>
      </c>
      <c r="J121" s="52" t="str">
        <f>IF(J12="","",J12)</f>
        <v>26. 9. 2019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43.15" customHeight="1">
      <c r="A123" s="29"/>
      <c r="B123" s="30"/>
      <c r="C123" s="24" t="s">
        <v>23</v>
      </c>
      <c r="D123" s="29"/>
      <c r="E123" s="29"/>
      <c r="F123" s="22" t="str">
        <f>E15</f>
        <v>Obec Vojkovce, Vojkovce 37, 053 61 Sp. Vlachy</v>
      </c>
      <c r="G123" s="29"/>
      <c r="H123" s="29"/>
      <c r="I123" s="94" t="s">
        <v>29</v>
      </c>
      <c r="J123" s="27" t="str">
        <f>E21</f>
        <v>Arch-01 s.r.o., Železničná 28, 053 61 Sp. Vlachy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5.2" customHeight="1">
      <c r="A124" s="29"/>
      <c r="B124" s="30"/>
      <c r="C124" s="24" t="s">
        <v>27</v>
      </c>
      <c r="D124" s="29"/>
      <c r="E124" s="29"/>
      <c r="F124" s="22" t="str">
        <f>IF(E18="","",E18)</f>
        <v>Vyplň údaj</v>
      </c>
      <c r="G124" s="29"/>
      <c r="H124" s="29"/>
      <c r="I124" s="94" t="s">
        <v>32</v>
      </c>
      <c r="J124" s="27" t="str">
        <f>E24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93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11" customFormat="1" ht="29.25" customHeight="1">
      <c r="A126" s="133"/>
      <c r="B126" s="134"/>
      <c r="C126" s="135" t="s">
        <v>111</v>
      </c>
      <c r="D126" s="136" t="s">
        <v>60</v>
      </c>
      <c r="E126" s="136" t="s">
        <v>56</v>
      </c>
      <c r="F126" s="136" t="s">
        <v>57</v>
      </c>
      <c r="G126" s="136" t="s">
        <v>112</v>
      </c>
      <c r="H126" s="136" t="s">
        <v>113</v>
      </c>
      <c r="I126" s="137" t="s">
        <v>114</v>
      </c>
      <c r="J126" s="138" t="s">
        <v>96</v>
      </c>
      <c r="K126" s="139" t="s">
        <v>115</v>
      </c>
      <c r="L126" s="140"/>
      <c r="M126" s="59" t="s">
        <v>1</v>
      </c>
      <c r="N126" s="60" t="s">
        <v>39</v>
      </c>
      <c r="O126" s="60" t="s">
        <v>116</v>
      </c>
      <c r="P126" s="60" t="s">
        <v>117</v>
      </c>
      <c r="Q126" s="60" t="s">
        <v>118</v>
      </c>
      <c r="R126" s="60" t="s">
        <v>119</v>
      </c>
      <c r="S126" s="60" t="s">
        <v>120</v>
      </c>
      <c r="T126" s="61" t="s">
        <v>121</v>
      </c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63" s="2" customFormat="1" ht="22.9" customHeight="1">
      <c r="A127" s="29"/>
      <c r="B127" s="30"/>
      <c r="C127" s="66" t="s">
        <v>97</v>
      </c>
      <c r="D127" s="29"/>
      <c r="E127" s="29"/>
      <c r="F127" s="29"/>
      <c r="G127" s="29"/>
      <c r="H127" s="29"/>
      <c r="I127" s="93"/>
      <c r="J127" s="141">
        <f>BK127</f>
        <v>0</v>
      </c>
      <c r="K127" s="29"/>
      <c r="L127" s="30"/>
      <c r="M127" s="62"/>
      <c r="N127" s="53"/>
      <c r="O127" s="63"/>
      <c r="P127" s="142">
        <f>P128+P189</f>
        <v>0</v>
      </c>
      <c r="Q127" s="63"/>
      <c r="R127" s="142">
        <f>R128+R189</f>
        <v>168.08054474999994</v>
      </c>
      <c r="S127" s="63"/>
      <c r="T127" s="143">
        <f>T128+T189</f>
        <v>4.6000000000000005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74</v>
      </c>
      <c r="AU127" s="14" t="s">
        <v>98</v>
      </c>
      <c r="BK127" s="144">
        <f>BK128+BK189</f>
        <v>0</v>
      </c>
    </row>
    <row r="128" spans="2:63" s="12" customFormat="1" ht="25.9" customHeight="1">
      <c r="B128" s="145"/>
      <c r="D128" s="146" t="s">
        <v>74</v>
      </c>
      <c r="E128" s="147" t="s">
        <v>122</v>
      </c>
      <c r="F128" s="147" t="s">
        <v>123</v>
      </c>
      <c r="I128" s="148"/>
      <c r="J128" s="149">
        <f>BK128</f>
        <v>0</v>
      </c>
      <c r="L128" s="145"/>
      <c r="M128" s="150"/>
      <c r="N128" s="151"/>
      <c r="O128" s="151"/>
      <c r="P128" s="152">
        <f>P129+P140+P146+P153+P157+P174+P179+P187</f>
        <v>0</v>
      </c>
      <c r="Q128" s="151"/>
      <c r="R128" s="152">
        <f>R129+R140+R146+R153+R157+R174+R179+R187</f>
        <v>168.06787649999995</v>
      </c>
      <c r="S128" s="151"/>
      <c r="T128" s="153">
        <f>T129+T140+T146+T153+T157+T174+T179+T187</f>
        <v>4.6000000000000005</v>
      </c>
      <c r="AR128" s="146" t="s">
        <v>83</v>
      </c>
      <c r="AT128" s="154" t="s">
        <v>74</v>
      </c>
      <c r="AU128" s="154" t="s">
        <v>75</v>
      </c>
      <c r="AY128" s="146" t="s">
        <v>124</v>
      </c>
      <c r="BK128" s="155">
        <f>BK129+BK140+BK146+BK153+BK157+BK174+BK179+BK187</f>
        <v>0</v>
      </c>
    </row>
    <row r="129" spans="2:63" s="12" customFormat="1" ht="22.9" customHeight="1">
      <c r="B129" s="145"/>
      <c r="D129" s="146" t="s">
        <v>74</v>
      </c>
      <c r="E129" s="156" t="s">
        <v>83</v>
      </c>
      <c r="F129" s="156" t="s">
        <v>125</v>
      </c>
      <c r="I129" s="148"/>
      <c r="J129" s="157">
        <f>BK129</f>
        <v>0</v>
      </c>
      <c r="L129" s="145"/>
      <c r="M129" s="150"/>
      <c r="N129" s="151"/>
      <c r="O129" s="151"/>
      <c r="P129" s="152">
        <f>SUM(P130:P139)</f>
        <v>0</v>
      </c>
      <c r="Q129" s="151"/>
      <c r="R129" s="152">
        <f>SUM(R130:R139)</f>
        <v>0</v>
      </c>
      <c r="S129" s="151"/>
      <c r="T129" s="153">
        <f>SUM(T130:T139)</f>
        <v>0</v>
      </c>
      <c r="AR129" s="146" t="s">
        <v>83</v>
      </c>
      <c r="AT129" s="154" t="s">
        <v>74</v>
      </c>
      <c r="AU129" s="154" t="s">
        <v>83</v>
      </c>
      <c r="AY129" s="146" t="s">
        <v>124</v>
      </c>
      <c r="BK129" s="155">
        <f>SUM(BK130:BK139)</f>
        <v>0</v>
      </c>
    </row>
    <row r="130" spans="1:65" s="2" customFormat="1" ht="24" customHeight="1">
      <c r="A130" s="29"/>
      <c r="B130" s="158"/>
      <c r="C130" s="159" t="s">
        <v>83</v>
      </c>
      <c r="D130" s="159" t="s">
        <v>126</v>
      </c>
      <c r="E130" s="160" t="s">
        <v>127</v>
      </c>
      <c r="F130" s="161" t="s">
        <v>128</v>
      </c>
      <c r="G130" s="162" t="s">
        <v>129</v>
      </c>
      <c r="H130" s="163">
        <v>83</v>
      </c>
      <c r="I130" s="164"/>
      <c r="J130" s="165">
        <f aca="true" t="shared" si="0" ref="J130:J139">ROUND(I130*H130,2)</f>
        <v>0</v>
      </c>
      <c r="K130" s="166"/>
      <c r="L130" s="30"/>
      <c r="M130" s="167" t="s">
        <v>1</v>
      </c>
      <c r="N130" s="168" t="s">
        <v>41</v>
      </c>
      <c r="O130" s="55"/>
      <c r="P130" s="169">
        <f aca="true" t="shared" si="1" ref="P130:P139">O130*H130</f>
        <v>0</v>
      </c>
      <c r="Q130" s="169">
        <v>0</v>
      </c>
      <c r="R130" s="169">
        <f aca="true" t="shared" si="2" ref="R130:R139">Q130*H130</f>
        <v>0</v>
      </c>
      <c r="S130" s="169">
        <v>0</v>
      </c>
      <c r="T130" s="170">
        <f aca="true" t="shared" si="3" ref="T130:T139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130</v>
      </c>
      <c r="AT130" s="171" t="s">
        <v>126</v>
      </c>
      <c r="AU130" s="171" t="s">
        <v>131</v>
      </c>
      <c r="AY130" s="14" t="s">
        <v>124</v>
      </c>
      <c r="BE130" s="172">
        <f aca="true" t="shared" si="4" ref="BE130:BE139">IF(N130="základná",J130,0)</f>
        <v>0</v>
      </c>
      <c r="BF130" s="172">
        <f aca="true" t="shared" si="5" ref="BF130:BF139">IF(N130="znížená",J130,0)</f>
        <v>0</v>
      </c>
      <c r="BG130" s="172">
        <f aca="true" t="shared" si="6" ref="BG130:BG139">IF(N130="zákl. prenesená",J130,0)</f>
        <v>0</v>
      </c>
      <c r="BH130" s="172">
        <f aca="true" t="shared" si="7" ref="BH130:BH139">IF(N130="zníž. prenesená",J130,0)</f>
        <v>0</v>
      </c>
      <c r="BI130" s="172">
        <f aca="true" t="shared" si="8" ref="BI130:BI139">IF(N130="nulová",J130,0)</f>
        <v>0</v>
      </c>
      <c r="BJ130" s="14" t="s">
        <v>131</v>
      </c>
      <c r="BK130" s="172">
        <f aca="true" t="shared" si="9" ref="BK130:BK139">ROUND(I130*H130,2)</f>
        <v>0</v>
      </c>
      <c r="BL130" s="14" t="s">
        <v>130</v>
      </c>
      <c r="BM130" s="171" t="s">
        <v>132</v>
      </c>
    </row>
    <row r="131" spans="1:65" s="2" customFormat="1" ht="24" customHeight="1">
      <c r="A131" s="29"/>
      <c r="B131" s="158"/>
      <c r="C131" s="159" t="s">
        <v>131</v>
      </c>
      <c r="D131" s="159" t="s">
        <v>126</v>
      </c>
      <c r="E131" s="160" t="s">
        <v>133</v>
      </c>
      <c r="F131" s="161" t="s">
        <v>134</v>
      </c>
      <c r="G131" s="162" t="s">
        <v>129</v>
      </c>
      <c r="H131" s="163">
        <v>90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41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130</v>
      </c>
      <c r="AT131" s="171" t="s">
        <v>126</v>
      </c>
      <c r="AU131" s="171" t="s">
        <v>131</v>
      </c>
      <c r="AY131" s="14" t="s">
        <v>124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131</v>
      </c>
      <c r="BK131" s="172">
        <f t="shared" si="9"/>
        <v>0</v>
      </c>
      <c r="BL131" s="14" t="s">
        <v>130</v>
      </c>
      <c r="BM131" s="171" t="s">
        <v>135</v>
      </c>
    </row>
    <row r="132" spans="1:65" s="2" customFormat="1" ht="24" customHeight="1">
      <c r="A132" s="29"/>
      <c r="B132" s="158"/>
      <c r="C132" s="159" t="s">
        <v>136</v>
      </c>
      <c r="D132" s="159" t="s">
        <v>126</v>
      </c>
      <c r="E132" s="160" t="s">
        <v>137</v>
      </c>
      <c r="F132" s="161" t="s">
        <v>138</v>
      </c>
      <c r="G132" s="162" t="s">
        <v>129</v>
      </c>
      <c r="H132" s="163">
        <v>90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41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130</v>
      </c>
      <c r="AT132" s="171" t="s">
        <v>126</v>
      </c>
      <c r="AU132" s="171" t="s">
        <v>131</v>
      </c>
      <c r="AY132" s="14" t="s">
        <v>124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131</v>
      </c>
      <c r="BK132" s="172">
        <f t="shared" si="9"/>
        <v>0</v>
      </c>
      <c r="BL132" s="14" t="s">
        <v>130</v>
      </c>
      <c r="BM132" s="171" t="s">
        <v>139</v>
      </c>
    </row>
    <row r="133" spans="1:65" s="2" customFormat="1" ht="16.5" customHeight="1">
      <c r="A133" s="29"/>
      <c r="B133" s="158"/>
      <c r="C133" s="159" t="s">
        <v>130</v>
      </c>
      <c r="D133" s="159" t="s">
        <v>126</v>
      </c>
      <c r="E133" s="160" t="s">
        <v>140</v>
      </c>
      <c r="F133" s="161" t="s">
        <v>141</v>
      </c>
      <c r="G133" s="162" t="s">
        <v>129</v>
      </c>
      <c r="H133" s="163">
        <v>8.5</v>
      </c>
      <c r="I133" s="164"/>
      <c r="J133" s="165">
        <f t="shared" si="0"/>
        <v>0</v>
      </c>
      <c r="K133" s="166"/>
      <c r="L133" s="30"/>
      <c r="M133" s="167" t="s">
        <v>1</v>
      </c>
      <c r="N133" s="168" t="s">
        <v>41</v>
      </c>
      <c r="O133" s="55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130</v>
      </c>
      <c r="AT133" s="171" t="s">
        <v>126</v>
      </c>
      <c r="AU133" s="171" t="s">
        <v>131</v>
      </c>
      <c r="AY133" s="14" t="s">
        <v>124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131</v>
      </c>
      <c r="BK133" s="172">
        <f t="shared" si="9"/>
        <v>0</v>
      </c>
      <c r="BL133" s="14" t="s">
        <v>130</v>
      </c>
      <c r="BM133" s="171" t="s">
        <v>142</v>
      </c>
    </row>
    <row r="134" spans="1:65" s="2" customFormat="1" ht="36" customHeight="1">
      <c r="A134" s="29"/>
      <c r="B134" s="158"/>
      <c r="C134" s="159" t="s">
        <v>143</v>
      </c>
      <c r="D134" s="159" t="s">
        <v>126</v>
      </c>
      <c r="E134" s="160" t="s">
        <v>144</v>
      </c>
      <c r="F134" s="161" t="s">
        <v>145</v>
      </c>
      <c r="G134" s="162" t="s">
        <v>129</v>
      </c>
      <c r="H134" s="163">
        <v>173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41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130</v>
      </c>
      <c r="AT134" s="171" t="s">
        <v>126</v>
      </c>
      <c r="AU134" s="171" t="s">
        <v>131</v>
      </c>
      <c r="AY134" s="14" t="s">
        <v>124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131</v>
      </c>
      <c r="BK134" s="172">
        <f t="shared" si="9"/>
        <v>0</v>
      </c>
      <c r="BL134" s="14" t="s">
        <v>130</v>
      </c>
      <c r="BM134" s="171" t="s">
        <v>146</v>
      </c>
    </row>
    <row r="135" spans="1:65" s="2" customFormat="1" ht="24" customHeight="1">
      <c r="A135" s="29"/>
      <c r="B135" s="158"/>
      <c r="C135" s="159" t="s">
        <v>147</v>
      </c>
      <c r="D135" s="159" t="s">
        <v>126</v>
      </c>
      <c r="E135" s="160" t="s">
        <v>148</v>
      </c>
      <c r="F135" s="161" t="s">
        <v>149</v>
      </c>
      <c r="G135" s="162" t="s">
        <v>129</v>
      </c>
      <c r="H135" s="163">
        <v>90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41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130</v>
      </c>
      <c r="AT135" s="171" t="s">
        <v>126</v>
      </c>
      <c r="AU135" s="171" t="s">
        <v>131</v>
      </c>
      <c r="AY135" s="14" t="s">
        <v>124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131</v>
      </c>
      <c r="BK135" s="172">
        <f t="shared" si="9"/>
        <v>0</v>
      </c>
      <c r="BL135" s="14" t="s">
        <v>130</v>
      </c>
      <c r="BM135" s="171" t="s">
        <v>150</v>
      </c>
    </row>
    <row r="136" spans="1:65" s="2" customFormat="1" ht="16.5" customHeight="1">
      <c r="A136" s="29"/>
      <c r="B136" s="158"/>
      <c r="C136" s="159" t="s">
        <v>151</v>
      </c>
      <c r="D136" s="159" t="s">
        <v>126</v>
      </c>
      <c r="E136" s="160" t="s">
        <v>152</v>
      </c>
      <c r="F136" s="161" t="s">
        <v>153</v>
      </c>
      <c r="G136" s="162" t="s">
        <v>154</v>
      </c>
      <c r="H136" s="163">
        <v>624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41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130</v>
      </c>
      <c r="AT136" s="171" t="s">
        <v>126</v>
      </c>
      <c r="AU136" s="171" t="s">
        <v>131</v>
      </c>
      <c r="AY136" s="14" t="s">
        <v>124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131</v>
      </c>
      <c r="BK136" s="172">
        <f t="shared" si="9"/>
        <v>0</v>
      </c>
      <c r="BL136" s="14" t="s">
        <v>130</v>
      </c>
      <c r="BM136" s="171" t="s">
        <v>155</v>
      </c>
    </row>
    <row r="137" spans="1:65" s="2" customFormat="1" ht="16.5" customHeight="1">
      <c r="A137" s="29"/>
      <c r="B137" s="158"/>
      <c r="C137" s="159" t="s">
        <v>156</v>
      </c>
      <c r="D137" s="159" t="s">
        <v>126</v>
      </c>
      <c r="E137" s="160" t="s">
        <v>157</v>
      </c>
      <c r="F137" s="161" t="s">
        <v>158</v>
      </c>
      <c r="G137" s="162" t="s">
        <v>154</v>
      </c>
      <c r="H137" s="163">
        <v>624</v>
      </c>
      <c r="I137" s="164"/>
      <c r="J137" s="165">
        <f t="shared" si="0"/>
        <v>0</v>
      </c>
      <c r="K137" s="166"/>
      <c r="L137" s="30"/>
      <c r="M137" s="167" t="s">
        <v>1</v>
      </c>
      <c r="N137" s="168" t="s">
        <v>41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130</v>
      </c>
      <c r="AT137" s="171" t="s">
        <v>126</v>
      </c>
      <c r="AU137" s="171" t="s">
        <v>131</v>
      </c>
      <c r="AY137" s="14" t="s">
        <v>124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131</v>
      </c>
      <c r="BK137" s="172">
        <f t="shared" si="9"/>
        <v>0</v>
      </c>
      <c r="BL137" s="14" t="s">
        <v>130</v>
      </c>
      <c r="BM137" s="171" t="s">
        <v>159</v>
      </c>
    </row>
    <row r="138" spans="1:65" s="2" customFormat="1" ht="24" customHeight="1">
      <c r="A138" s="29"/>
      <c r="B138" s="158"/>
      <c r="C138" s="159" t="s">
        <v>160</v>
      </c>
      <c r="D138" s="159" t="s">
        <v>126</v>
      </c>
      <c r="E138" s="160" t="s">
        <v>161</v>
      </c>
      <c r="F138" s="161" t="s">
        <v>162</v>
      </c>
      <c r="G138" s="162" t="s">
        <v>154</v>
      </c>
      <c r="H138" s="163">
        <v>439</v>
      </c>
      <c r="I138" s="164"/>
      <c r="J138" s="165">
        <f t="shared" si="0"/>
        <v>0</v>
      </c>
      <c r="K138" s="166"/>
      <c r="L138" s="30"/>
      <c r="M138" s="167" t="s">
        <v>1</v>
      </c>
      <c r="N138" s="168" t="s">
        <v>41</v>
      </c>
      <c r="O138" s="55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130</v>
      </c>
      <c r="AT138" s="171" t="s">
        <v>126</v>
      </c>
      <c r="AU138" s="171" t="s">
        <v>131</v>
      </c>
      <c r="AY138" s="14" t="s">
        <v>124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131</v>
      </c>
      <c r="BK138" s="172">
        <f t="shared" si="9"/>
        <v>0</v>
      </c>
      <c r="BL138" s="14" t="s">
        <v>130</v>
      </c>
      <c r="BM138" s="171" t="s">
        <v>163</v>
      </c>
    </row>
    <row r="139" spans="1:65" s="2" customFormat="1" ht="16.5" customHeight="1">
      <c r="A139" s="29"/>
      <c r="B139" s="158"/>
      <c r="C139" s="159" t="s">
        <v>164</v>
      </c>
      <c r="D139" s="159" t="s">
        <v>126</v>
      </c>
      <c r="E139" s="160" t="s">
        <v>165</v>
      </c>
      <c r="F139" s="161" t="s">
        <v>166</v>
      </c>
      <c r="G139" s="162" t="s">
        <v>154</v>
      </c>
      <c r="H139" s="163">
        <v>185</v>
      </c>
      <c r="I139" s="164"/>
      <c r="J139" s="165">
        <f t="shared" si="0"/>
        <v>0</v>
      </c>
      <c r="K139" s="166"/>
      <c r="L139" s="30"/>
      <c r="M139" s="167" t="s">
        <v>1</v>
      </c>
      <c r="N139" s="168" t="s">
        <v>41</v>
      </c>
      <c r="O139" s="55"/>
      <c r="P139" s="169">
        <f t="shared" si="1"/>
        <v>0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130</v>
      </c>
      <c r="AT139" s="171" t="s">
        <v>126</v>
      </c>
      <c r="AU139" s="171" t="s">
        <v>131</v>
      </c>
      <c r="AY139" s="14" t="s">
        <v>124</v>
      </c>
      <c r="BE139" s="172">
        <f t="shared" si="4"/>
        <v>0</v>
      </c>
      <c r="BF139" s="172">
        <f t="shared" si="5"/>
        <v>0</v>
      </c>
      <c r="BG139" s="172">
        <f t="shared" si="6"/>
        <v>0</v>
      </c>
      <c r="BH139" s="172">
        <f t="shared" si="7"/>
        <v>0</v>
      </c>
      <c r="BI139" s="172">
        <f t="shared" si="8"/>
        <v>0</v>
      </c>
      <c r="BJ139" s="14" t="s">
        <v>131</v>
      </c>
      <c r="BK139" s="172">
        <f t="shared" si="9"/>
        <v>0</v>
      </c>
      <c r="BL139" s="14" t="s">
        <v>130</v>
      </c>
      <c r="BM139" s="171" t="s">
        <v>167</v>
      </c>
    </row>
    <row r="140" spans="2:63" s="12" customFormat="1" ht="22.9" customHeight="1">
      <c r="B140" s="145"/>
      <c r="D140" s="146" t="s">
        <v>74</v>
      </c>
      <c r="E140" s="156" t="s">
        <v>131</v>
      </c>
      <c r="F140" s="156" t="s">
        <v>168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SUM(P141:P145)</f>
        <v>0</v>
      </c>
      <c r="Q140" s="151"/>
      <c r="R140" s="152">
        <f>SUM(R141:R145)</f>
        <v>16.19297326</v>
      </c>
      <c r="S140" s="151"/>
      <c r="T140" s="153">
        <f>SUM(T141:T145)</f>
        <v>0</v>
      </c>
      <c r="AR140" s="146" t="s">
        <v>83</v>
      </c>
      <c r="AT140" s="154" t="s">
        <v>74</v>
      </c>
      <c r="AU140" s="154" t="s">
        <v>83</v>
      </c>
      <c r="AY140" s="146" t="s">
        <v>124</v>
      </c>
      <c r="BK140" s="155">
        <f>SUM(BK141:BK145)</f>
        <v>0</v>
      </c>
    </row>
    <row r="141" spans="1:65" s="2" customFormat="1" ht="24" customHeight="1">
      <c r="A141" s="29"/>
      <c r="B141" s="158"/>
      <c r="C141" s="159" t="s">
        <v>169</v>
      </c>
      <c r="D141" s="159" t="s">
        <v>126</v>
      </c>
      <c r="E141" s="160" t="s">
        <v>170</v>
      </c>
      <c r="F141" s="161" t="s">
        <v>171</v>
      </c>
      <c r="G141" s="162" t="s">
        <v>172</v>
      </c>
      <c r="H141" s="163">
        <v>55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41</v>
      </c>
      <c r="O141" s="55"/>
      <c r="P141" s="169">
        <f>O141*H141</f>
        <v>0</v>
      </c>
      <c r="Q141" s="169">
        <v>0.00775</v>
      </c>
      <c r="R141" s="169">
        <f>Q141*H141</f>
        <v>0.42625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130</v>
      </c>
      <c r="AT141" s="171" t="s">
        <v>126</v>
      </c>
      <c r="AU141" s="171" t="s">
        <v>131</v>
      </c>
      <c r="AY141" s="14" t="s">
        <v>124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131</v>
      </c>
      <c r="BK141" s="172">
        <f>ROUND(I141*H141,2)</f>
        <v>0</v>
      </c>
      <c r="BL141" s="14" t="s">
        <v>130</v>
      </c>
      <c r="BM141" s="171" t="s">
        <v>173</v>
      </c>
    </row>
    <row r="142" spans="1:65" s="2" customFormat="1" ht="16.5" customHeight="1">
      <c r="A142" s="29"/>
      <c r="B142" s="158"/>
      <c r="C142" s="159" t="s">
        <v>174</v>
      </c>
      <c r="D142" s="159" t="s">
        <v>126</v>
      </c>
      <c r="E142" s="160" t="s">
        <v>175</v>
      </c>
      <c r="F142" s="161" t="s">
        <v>176</v>
      </c>
      <c r="G142" s="162" t="s">
        <v>129</v>
      </c>
      <c r="H142" s="163">
        <v>0.63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41</v>
      </c>
      <c r="O142" s="55"/>
      <c r="P142" s="169">
        <f>O142*H142</f>
        <v>0</v>
      </c>
      <c r="Q142" s="169">
        <v>2.0664</v>
      </c>
      <c r="R142" s="169">
        <f>Q142*H142</f>
        <v>1.3018319999999999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130</v>
      </c>
      <c r="AT142" s="171" t="s">
        <v>126</v>
      </c>
      <c r="AU142" s="171" t="s">
        <v>131</v>
      </c>
      <c r="AY142" s="14" t="s">
        <v>124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131</v>
      </c>
      <c r="BK142" s="172">
        <f>ROUND(I142*H142,2)</f>
        <v>0</v>
      </c>
      <c r="BL142" s="14" t="s">
        <v>130</v>
      </c>
      <c r="BM142" s="171" t="s">
        <v>177</v>
      </c>
    </row>
    <row r="143" spans="1:65" s="2" customFormat="1" ht="24" customHeight="1">
      <c r="A143" s="29"/>
      <c r="B143" s="158"/>
      <c r="C143" s="159" t="s">
        <v>178</v>
      </c>
      <c r="D143" s="159" t="s">
        <v>126</v>
      </c>
      <c r="E143" s="160" t="s">
        <v>179</v>
      </c>
      <c r="F143" s="161" t="s">
        <v>180</v>
      </c>
      <c r="G143" s="162" t="s">
        <v>154</v>
      </c>
      <c r="H143" s="163">
        <v>34.89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41</v>
      </c>
      <c r="O143" s="55"/>
      <c r="P143" s="169">
        <f>O143*H143</f>
        <v>0</v>
      </c>
      <c r="Q143" s="169">
        <v>0.00407</v>
      </c>
      <c r="R143" s="169">
        <f>Q143*H143</f>
        <v>0.1420023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130</v>
      </c>
      <c r="AT143" s="171" t="s">
        <v>126</v>
      </c>
      <c r="AU143" s="171" t="s">
        <v>131</v>
      </c>
      <c r="AY143" s="14" t="s">
        <v>124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131</v>
      </c>
      <c r="BK143" s="172">
        <f>ROUND(I143*H143,2)</f>
        <v>0</v>
      </c>
      <c r="BL143" s="14" t="s">
        <v>130</v>
      </c>
      <c r="BM143" s="171" t="s">
        <v>181</v>
      </c>
    </row>
    <row r="144" spans="1:65" s="2" customFormat="1" ht="24" customHeight="1">
      <c r="A144" s="29"/>
      <c r="B144" s="158"/>
      <c r="C144" s="159" t="s">
        <v>182</v>
      </c>
      <c r="D144" s="159" t="s">
        <v>126</v>
      </c>
      <c r="E144" s="160" t="s">
        <v>183</v>
      </c>
      <c r="F144" s="161" t="s">
        <v>184</v>
      </c>
      <c r="G144" s="162" t="s">
        <v>154</v>
      </c>
      <c r="H144" s="163">
        <v>34.89</v>
      </c>
      <c r="I144" s="164"/>
      <c r="J144" s="165">
        <f>ROUND(I144*H144,2)</f>
        <v>0</v>
      </c>
      <c r="K144" s="166"/>
      <c r="L144" s="30"/>
      <c r="M144" s="167" t="s">
        <v>1</v>
      </c>
      <c r="N144" s="168" t="s">
        <v>41</v>
      </c>
      <c r="O144" s="55"/>
      <c r="P144" s="169">
        <f>O144*H144</f>
        <v>0</v>
      </c>
      <c r="Q144" s="169">
        <v>0</v>
      </c>
      <c r="R144" s="169">
        <f>Q144*H144</f>
        <v>0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130</v>
      </c>
      <c r="AT144" s="171" t="s">
        <v>126</v>
      </c>
      <c r="AU144" s="171" t="s">
        <v>131</v>
      </c>
      <c r="AY144" s="14" t="s">
        <v>124</v>
      </c>
      <c r="BE144" s="172">
        <f>IF(N144="základná",J144,0)</f>
        <v>0</v>
      </c>
      <c r="BF144" s="172">
        <f>IF(N144="znížená",J144,0)</f>
        <v>0</v>
      </c>
      <c r="BG144" s="172">
        <f>IF(N144="zákl. prenesená",J144,0)</f>
        <v>0</v>
      </c>
      <c r="BH144" s="172">
        <f>IF(N144="zníž. prenesená",J144,0)</f>
        <v>0</v>
      </c>
      <c r="BI144" s="172">
        <f>IF(N144="nulová",J144,0)</f>
        <v>0</v>
      </c>
      <c r="BJ144" s="14" t="s">
        <v>131</v>
      </c>
      <c r="BK144" s="172">
        <f>ROUND(I144*H144,2)</f>
        <v>0</v>
      </c>
      <c r="BL144" s="14" t="s">
        <v>130</v>
      </c>
      <c r="BM144" s="171" t="s">
        <v>185</v>
      </c>
    </row>
    <row r="145" spans="1:65" s="2" customFormat="1" ht="16.5" customHeight="1">
      <c r="A145" s="29"/>
      <c r="B145" s="158"/>
      <c r="C145" s="159" t="s">
        <v>186</v>
      </c>
      <c r="D145" s="159" t="s">
        <v>126</v>
      </c>
      <c r="E145" s="160" t="s">
        <v>187</v>
      </c>
      <c r="F145" s="161" t="s">
        <v>188</v>
      </c>
      <c r="G145" s="162" t="s">
        <v>129</v>
      </c>
      <c r="H145" s="163">
        <v>6.528</v>
      </c>
      <c r="I145" s="164"/>
      <c r="J145" s="165">
        <f>ROUND(I145*H145,2)</f>
        <v>0</v>
      </c>
      <c r="K145" s="166"/>
      <c r="L145" s="30"/>
      <c r="M145" s="167" t="s">
        <v>1</v>
      </c>
      <c r="N145" s="168" t="s">
        <v>41</v>
      </c>
      <c r="O145" s="55"/>
      <c r="P145" s="169">
        <f>O145*H145</f>
        <v>0</v>
      </c>
      <c r="Q145" s="169">
        <v>2.19407</v>
      </c>
      <c r="R145" s="169">
        <f>Q145*H145</f>
        <v>14.322888959999998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130</v>
      </c>
      <c r="AT145" s="171" t="s">
        <v>126</v>
      </c>
      <c r="AU145" s="171" t="s">
        <v>131</v>
      </c>
      <c r="AY145" s="14" t="s">
        <v>124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131</v>
      </c>
      <c r="BK145" s="172">
        <f>ROUND(I145*H145,2)</f>
        <v>0</v>
      </c>
      <c r="BL145" s="14" t="s">
        <v>130</v>
      </c>
      <c r="BM145" s="171" t="s">
        <v>189</v>
      </c>
    </row>
    <row r="146" spans="2:63" s="12" customFormat="1" ht="22.9" customHeight="1">
      <c r="B146" s="145"/>
      <c r="D146" s="146" t="s">
        <v>74</v>
      </c>
      <c r="E146" s="156" t="s">
        <v>136</v>
      </c>
      <c r="F146" s="156" t="s">
        <v>190</v>
      </c>
      <c r="I146" s="148"/>
      <c r="J146" s="157">
        <f>BK146</f>
        <v>0</v>
      </c>
      <c r="L146" s="145"/>
      <c r="M146" s="150"/>
      <c r="N146" s="151"/>
      <c r="O146" s="151"/>
      <c r="P146" s="152">
        <f>SUM(P147:P152)</f>
        <v>0</v>
      </c>
      <c r="Q146" s="151"/>
      <c r="R146" s="152">
        <f>SUM(R147:R152)</f>
        <v>9.18206285</v>
      </c>
      <c r="S146" s="151"/>
      <c r="T146" s="153">
        <f>SUM(T147:T152)</f>
        <v>0</v>
      </c>
      <c r="AR146" s="146" t="s">
        <v>83</v>
      </c>
      <c r="AT146" s="154" t="s">
        <v>74</v>
      </c>
      <c r="AU146" s="154" t="s">
        <v>83</v>
      </c>
      <c r="AY146" s="146" t="s">
        <v>124</v>
      </c>
      <c r="BK146" s="155">
        <f>SUM(BK147:BK152)</f>
        <v>0</v>
      </c>
    </row>
    <row r="147" spans="1:65" s="2" customFormat="1" ht="24" customHeight="1">
      <c r="A147" s="29"/>
      <c r="B147" s="158"/>
      <c r="C147" s="159" t="s">
        <v>191</v>
      </c>
      <c r="D147" s="159" t="s">
        <v>126</v>
      </c>
      <c r="E147" s="160" t="s">
        <v>192</v>
      </c>
      <c r="F147" s="161" t="s">
        <v>193</v>
      </c>
      <c r="G147" s="162" t="s">
        <v>129</v>
      </c>
      <c r="H147" s="163">
        <v>2.138</v>
      </c>
      <c r="I147" s="164"/>
      <c r="J147" s="165">
        <f aca="true" t="shared" si="10" ref="J147:J152">ROUND(I147*H147,2)</f>
        <v>0</v>
      </c>
      <c r="K147" s="166"/>
      <c r="L147" s="30"/>
      <c r="M147" s="167" t="s">
        <v>1</v>
      </c>
      <c r="N147" s="168" t="s">
        <v>41</v>
      </c>
      <c r="O147" s="55"/>
      <c r="P147" s="169">
        <f aca="true" t="shared" si="11" ref="P147:P152">O147*H147</f>
        <v>0</v>
      </c>
      <c r="Q147" s="169">
        <v>2.2119</v>
      </c>
      <c r="R147" s="169">
        <f aca="true" t="shared" si="12" ref="R147:R152">Q147*H147</f>
        <v>4.729042199999999</v>
      </c>
      <c r="S147" s="169">
        <v>0</v>
      </c>
      <c r="T147" s="170">
        <f aca="true" t="shared" si="13" ref="T147:T152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130</v>
      </c>
      <c r="AT147" s="171" t="s">
        <v>126</v>
      </c>
      <c r="AU147" s="171" t="s">
        <v>131</v>
      </c>
      <c r="AY147" s="14" t="s">
        <v>124</v>
      </c>
      <c r="BE147" s="172">
        <f aca="true" t="shared" si="14" ref="BE147:BE152">IF(N147="základná",J147,0)</f>
        <v>0</v>
      </c>
      <c r="BF147" s="172">
        <f aca="true" t="shared" si="15" ref="BF147:BF152">IF(N147="znížená",J147,0)</f>
        <v>0</v>
      </c>
      <c r="BG147" s="172">
        <f aca="true" t="shared" si="16" ref="BG147:BG152">IF(N147="zákl. prenesená",J147,0)</f>
        <v>0</v>
      </c>
      <c r="BH147" s="172">
        <f aca="true" t="shared" si="17" ref="BH147:BH152">IF(N147="zníž. prenesená",J147,0)</f>
        <v>0</v>
      </c>
      <c r="BI147" s="172">
        <f aca="true" t="shared" si="18" ref="BI147:BI152">IF(N147="nulová",J147,0)</f>
        <v>0</v>
      </c>
      <c r="BJ147" s="14" t="s">
        <v>131</v>
      </c>
      <c r="BK147" s="172">
        <f aca="true" t="shared" si="19" ref="BK147:BK152">ROUND(I147*H147,2)</f>
        <v>0</v>
      </c>
      <c r="BL147" s="14" t="s">
        <v>130</v>
      </c>
      <c r="BM147" s="171" t="s">
        <v>194</v>
      </c>
    </row>
    <row r="148" spans="1:65" s="2" customFormat="1" ht="24" customHeight="1">
      <c r="A148" s="29"/>
      <c r="B148" s="158"/>
      <c r="C148" s="159" t="s">
        <v>195</v>
      </c>
      <c r="D148" s="159" t="s">
        <v>126</v>
      </c>
      <c r="E148" s="160" t="s">
        <v>196</v>
      </c>
      <c r="F148" s="161" t="s">
        <v>197</v>
      </c>
      <c r="G148" s="162" t="s">
        <v>154</v>
      </c>
      <c r="H148" s="163">
        <v>9.975</v>
      </c>
      <c r="I148" s="164"/>
      <c r="J148" s="165">
        <f t="shared" si="10"/>
        <v>0</v>
      </c>
      <c r="K148" s="166"/>
      <c r="L148" s="30"/>
      <c r="M148" s="167" t="s">
        <v>1</v>
      </c>
      <c r="N148" s="168" t="s">
        <v>41</v>
      </c>
      <c r="O148" s="55"/>
      <c r="P148" s="169">
        <f t="shared" si="11"/>
        <v>0</v>
      </c>
      <c r="Q148" s="169">
        <v>0.00334</v>
      </c>
      <c r="R148" s="169">
        <f t="shared" si="12"/>
        <v>0.0333165</v>
      </c>
      <c r="S148" s="169">
        <v>0</v>
      </c>
      <c r="T148" s="17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130</v>
      </c>
      <c r="AT148" s="171" t="s">
        <v>126</v>
      </c>
      <c r="AU148" s="171" t="s">
        <v>131</v>
      </c>
      <c r="AY148" s="14" t="s">
        <v>124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131</v>
      </c>
      <c r="BK148" s="172">
        <f t="shared" si="19"/>
        <v>0</v>
      </c>
      <c r="BL148" s="14" t="s">
        <v>130</v>
      </c>
      <c r="BM148" s="171" t="s">
        <v>198</v>
      </c>
    </row>
    <row r="149" spans="1:65" s="2" customFormat="1" ht="24" customHeight="1">
      <c r="A149" s="29"/>
      <c r="B149" s="158"/>
      <c r="C149" s="159" t="s">
        <v>199</v>
      </c>
      <c r="D149" s="159" t="s">
        <v>126</v>
      </c>
      <c r="E149" s="160" t="s">
        <v>200</v>
      </c>
      <c r="F149" s="161" t="s">
        <v>201</v>
      </c>
      <c r="G149" s="162" t="s">
        <v>154</v>
      </c>
      <c r="H149" s="163">
        <v>9.975</v>
      </c>
      <c r="I149" s="164"/>
      <c r="J149" s="165">
        <f t="shared" si="10"/>
        <v>0</v>
      </c>
      <c r="K149" s="166"/>
      <c r="L149" s="30"/>
      <c r="M149" s="167" t="s">
        <v>1</v>
      </c>
      <c r="N149" s="168" t="s">
        <v>41</v>
      </c>
      <c r="O149" s="55"/>
      <c r="P149" s="169">
        <f t="shared" si="11"/>
        <v>0</v>
      </c>
      <c r="Q149" s="169">
        <v>0</v>
      </c>
      <c r="R149" s="169">
        <f t="shared" si="12"/>
        <v>0</v>
      </c>
      <c r="S149" s="169">
        <v>0</v>
      </c>
      <c r="T149" s="170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130</v>
      </c>
      <c r="AT149" s="171" t="s">
        <v>126</v>
      </c>
      <c r="AU149" s="171" t="s">
        <v>131</v>
      </c>
      <c r="AY149" s="14" t="s">
        <v>124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4" t="s">
        <v>131</v>
      </c>
      <c r="BK149" s="172">
        <f t="shared" si="19"/>
        <v>0</v>
      </c>
      <c r="BL149" s="14" t="s">
        <v>130</v>
      </c>
      <c r="BM149" s="171" t="s">
        <v>202</v>
      </c>
    </row>
    <row r="150" spans="1:65" s="2" customFormat="1" ht="16.5" customHeight="1">
      <c r="A150" s="29"/>
      <c r="B150" s="158"/>
      <c r="C150" s="159" t="s">
        <v>203</v>
      </c>
      <c r="D150" s="159" t="s">
        <v>126</v>
      </c>
      <c r="E150" s="160" t="s">
        <v>204</v>
      </c>
      <c r="F150" s="161" t="s">
        <v>205</v>
      </c>
      <c r="G150" s="162" t="s">
        <v>206</v>
      </c>
      <c r="H150" s="163">
        <v>0.35</v>
      </c>
      <c r="I150" s="164"/>
      <c r="J150" s="165">
        <f t="shared" si="10"/>
        <v>0</v>
      </c>
      <c r="K150" s="166"/>
      <c r="L150" s="30"/>
      <c r="M150" s="167" t="s">
        <v>1</v>
      </c>
      <c r="N150" s="168" t="s">
        <v>41</v>
      </c>
      <c r="O150" s="55"/>
      <c r="P150" s="169">
        <f t="shared" si="11"/>
        <v>0</v>
      </c>
      <c r="Q150" s="169">
        <v>1.01521</v>
      </c>
      <c r="R150" s="169">
        <f t="shared" si="12"/>
        <v>0.35532349999999996</v>
      </c>
      <c r="S150" s="169">
        <v>0</v>
      </c>
      <c r="T150" s="170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130</v>
      </c>
      <c r="AT150" s="171" t="s">
        <v>126</v>
      </c>
      <c r="AU150" s="171" t="s">
        <v>131</v>
      </c>
      <c r="AY150" s="14" t="s">
        <v>124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4" t="s">
        <v>131</v>
      </c>
      <c r="BK150" s="172">
        <f t="shared" si="19"/>
        <v>0</v>
      </c>
      <c r="BL150" s="14" t="s">
        <v>130</v>
      </c>
      <c r="BM150" s="171" t="s">
        <v>207</v>
      </c>
    </row>
    <row r="151" spans="1:65" s="2" customFormat="1" ht="24" customHeight="1">
      <c r="A151" s="29"/>
      <c r="B151" s="158"/>
      <c r="C151" s="159" t="s">
        <v>7</v>
      </c>
      <c r="D151" s="159" t="s">
        <v>126</v>
      </c>
      <c r="E151" s="160" t="s">
        <v>208</v>
      </c>
      <c r="F151" s="161" t="s">
        <v>209</v>
      </c>
      <c r="G151" s="162" t="s">
        <v>154</v>
      </c>
      <c r="H151" s="163">
        <v>8.235</v>
      </c>
      <c r="I151" s="164"/>
      <c r="J151" s="165">
        <f t="shared" si="10"/>
        <v>0</v>
      </c>
      <c r="K151" s="166"/>
      <c r="L151" s="30"/>
      <c r="M151" s="167" t="s">
        <v>1</v>
      </c>
      <c r="N151" s="168" t="s">
        <v>41</v>
      </c>
      <c r="O151" s="55"/>
      <c r="P151" s="169">
        <f t="shared" si="11"/>
        <v>0</v>
      </c>
      <c r="Q151" s="169">
        <v>0.22579</v>
      </c>
      <c r="R151" s="169">
        <f t="shared" si="12"/>
        <v>1.8593806499999999</v>
      </c>
      <c r="S151" s="169">
        <v>0</v>
      </c>
      <c r="T151" s="17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130</v>
      </c>
      <c r="AT151" s="171" t="s">
        <v>126</v>
      </c>
      <c r="AU151" s="171" t="s">
        <v>131</v>
      </c>
      <c r="AY151" s="14" t="s">
        <v>124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131</v>
      </c>
      <c r="BK151" s="172">
        <f t="shared" si="19"/>
        <v>0</v>
      </c>
      <c r="BL151" s="14" t="s">
        <v>130</v>
      </c>
      <c r="BM151" s="171" t="s">
        <v>210</v>
      </c>
    </row>
    <row r="152" spans="1:65" s="2" customFormat="1" ht="24" customHeight="1">
      <c r="A152" s="29"/>
      <c r="B152" s="158"/>
      <c r="C152" s="173" t="s">
        <v>211</v>
      </c>
      <c r="D152" s="173" t="s">
        <v>212</v>
      </c>
      <c r="E152" s="174" t="s">
        <v>213</v>
      </c>
      <c r="F152" s="175" t="s">
        <v>214</v>
      </c>
      <c r="G152" s="176" t="s">
        <v>215</v>
      </c>
      <c r="H152" s="177">
        <v>105</v>
      </c>
      <c r="I152" s="178"/>
      <c r="J152" s="179">
        <f t="shared" si="10"/>
        <v>0</v>
      </c>
      <c r="K152" s="180"/>
      <c r="L152" s="181"/>
      <c r="M152" s="182" t="s">
        <v>1</v>
      </c>
      <c r="N152" s="183" t="s">
        <v>41</v>
      </c>
      <c r="O152" s="55"/>
      <c r="P152" s="169">
        <f t="shared" si="11"/>
        <v>0</v>
      </c>
      <c r="Q152" s="169">
        <v>0.021</v>
      </c>
      <c r="R152" s="169">
        <f t="shared" si="12"/>
        <v>2.205</v>
      </c>
      <c r="S152" s="169">
        <v>0</v>
      </c>
      <c r="T152" s="170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156</v>
      </c>
      <c r="AT152" s="171" t="s">
        <v>212</v>
      </c>
      <c r="AU152" s="171" t="s">
        <v>131</v>
      </c>
      <c r="AY152" s="14" t="s">
        <v>124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131</v>
      </c>
      <c r="BK152" s="172">
        <f t="shared" si="19"/>
        <v>0</v>
      </c>
      <c r="BL152" s="14" t="s">
        <v>130</v>
      </c>
      <c r="BM152" s="171" t="s">
        <v>216</v>
      </c>
    </row>
    <row r="153" spans="2:63" s="12" customFormat="1" ht="22.9" customHeight="1">
      <c r="B153" s="145"/>
      <c r="D153" s="146" t="s">
        <v>74</v>
      </c>
      <c r="E153" s="156" t="s">
        <v>130</v>
      </c>
      <c r="F153" s="156" t="s">
        <v>217</v>
      </c>
      <c r="I153" s="148"/>
      <c r="J153" s="157">
        <f>BK153</f>
        <v>0</v>
      </c>
      <c r="L153" s="145"/>
      <c r="M153" s="150"/>
      <c r="N153" s="151"/>
      <c r="O153" s="151"/>
      <c r="P153" s="152">
        <f>SUM(P154:P156)</f>
        <v>0</v>
      </c>
      <c r="Q153" s="151"/>
      <c r="R153" s="152">
        <f>SUM(R154:R156)</f>
        <v>10.504499280000001</v>
      </c>
      <c r="S153" s="151"/>
      <c r="T153" s="153">
        <f>SUM(T154:T156)</f>
        <v>0</v>
      </c>
      <c r="AR153" s="146" t="s">
        <v>83</v>
      </c>
      <c r="AT153" s="154" t="s">
        <v>74</v>
      </c>
      <c r="AU153" s="154" t="s">
        <v>83</v>
      </c>
      <c r="AY153" s="146" t="s">
        <v>124</v>
      </c>
      <c r="BK153" s="155">
        <f>SUM(BK154:BK156)</f>
        <v>0</v>
      </c>
    </row>
    <row r="154" spans="1:65" s="2" customFormat="1" ht="24" customHeight="1">
      <c r="A154" s="29"/>
      <c r="B154" s="158"/>
      <c r="C154" s="159" t="s">
        <v>218</v>
      </c>
      <c r="D154" s="159" t="s">
        <v>126</v>
      </c>
      <c r="E154" s="160" t="s">
        <v>219</v>
      </c>
      <c r="F154" s="161" t="s">
        <v>220</v>
      </c>
      <c r="G154" s="162" t="s">
        <v>154</v>
      </c>
      <c r="H154" s="163">
        <v>60</v>
      </c>
      <c r="I154" s="164"/>
      <c r="J154" s="165">
        <f>ROUND(I154*H154,2)</f>
        <v>0</v>
      </c>
      <c r="K154" s="166"/>
      <c r="L154" s="30"/>
      <c r="M154" s="167" t="s">
        <v>1</v>
      </c>
      <c r="N154" s="168" t="s">
        <v>41</v>
      </c>
      <c r="O154" s="55"/>
      <c r="P154" s="169">
        <f>O154*H154</f>
        <v>0</v>
      </c>
      <c r="Q154" s="169">
        <v>0.16192</v>
      </c>
      <c r="R154" s="169">
        <f>Q154*H154</f>
        <v>9.715200000000001</v>
      </c>
      <c r="S154" s="169">
        <v>0</v>
      </c>
      <c r="T154" s="170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130</v>
      </c>
      <c r="AT154" s="171" t="s">
        <v>126</v>
      </c>
      <c r="AU154" s="171" t="s">
        <v>131</v>
      </c>
      <c r="AY154" s="14" t="s">
        <v>124</v>
      </c>
      <c r="BE154" s="172">
        <f>IF(N154="základná",J154,0)</f>
        <v>0</v>
      </c>
      <c r="BF154" s="172">
        <f>IF(N154="znížená",J154,0)</f>
        <v>0</v>
      </c>
      <c r="BG154" s="172">
        <f>IF(N154="zákl. prenesená",J154,0)</f>
        <v>0</v>
      </c>
      <c r="BH154" s="172">
        <f>IF(N154="zníž. prenesená",J154,0)</f>
        <v>0</v>
      </c>
      <c r="BI154" s="172">
        <f>IF(N154="nulová",J154,0)</f>
        <v>0</v>
      </c>
      <c r="BJ154" s="14" t="s">
        <v>131</v>
      </c>
      <c r="BK154" s="172">
        <f>ROUND(I154*H154,2)</f>
        <v>0</v>
      </c>
      <c r="BL154" s="14" t="s">
        <v>130</v>
      </c>
      <c r="BM154" s="171" t="s">
        <v>221</v>
      </c>
    </row>
    <row r="155" spans="1:65" s="2" customFormat="1" ht="24" customHeight="1">
      <c r="A155" s="29"/>
      <c r="B155" s="158"/>
      <c r="C155" s="159" t="s">
        <v>222</v>
      </c>
      <c r="D155" s="159" t="s">
        <v>126</v>
      </c>
      <c r="E155" s="160" t="s">
        <v>219</v>
      </c>
      <c r="F155" s="161" t="s">
        <v>220</v>
      </c>
      <c r="G155" s="162" t="s">
        <v>154</v>
      </c>
      <c r="H155" s="163">
        <v>4.333</v>
      </c>
      <c r="I155" s="164"/>
      <c r="J155" s="165">
        <f>ROUND(I155*H155,2)</f>
        <v>0</v>
      </c>
      <c r="K155" s="166"/>
      <c r="L155" s="30"/>
      <c r="M155" s="167" t="s">
        <v>1</v>
      </c>
      <c r="N155" s="168" t="s">
        <v>41</v>
      </c>
      <c r="O155" s="55"/>
      <c r="P155" s="169">
        <f>O155*H155</f>
        <v>0</v>
      </c>
      <c r="Q155" s="169">
        <v>0.16192</v>
      </c>
      <c r="R155" s="169">
        <f>Q155*H155</f>
        <v>0.7015993600000001</v>
      </c>
      <c r="S155" s="169">
        <v>0</v>
      </c>
      <c r="T155" s="17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130</v>
      </c>
      <c r="AT155" s="171" t="s">
        <v>126</v>
      </c>
      <c r="AU155" s="171" t="s">
        <v>131</v>
      </c>
      <c r="AY155" s="14" t="s">
        <v>124</v>
      </c>
      <c r="BE155" s="172">
        <f>IF(N155="základná",J155,0)</f>
        <v>0</v>
      </c>
      <c r="BF155" s="172">
        <f>IF(N155="znížená",J155,0)</f>
        <v>0</v>
      </c>
      <c r="BG155" s="172">
        <f>IF(N155="zákl. prenesená",J155,0)</f>
        <v>0</v>
      </c>
      <c r="BH155" s="172">
        <f>IF(N155="zníž. prenesená",J155,0)</f>
        <v>0</v>
      </c>
      <c r="BI155" s="172">
        <f>IF(N155="nulová",J155,0)</f>
        <v>0</v>
      </c>
      <c r="BJ155" s="14" t="s">
        <v>131</v>
      </c>
      <c r="BK155" s="172">
        <f>ROUND(I155*H155,2)</f>
        <v>0</v>
      </c>
      <c r="BL155" s="14" t="s">
        <v>130</v>
      </c>
      <c r="BM155" s="171" t="s">
        <v>223</v>
      </c>
    </row>
    <row r="156" spans="1:65" s="2" customFormat="1" ht="24" customHeight="1">
      <c r="A156" s="29"/>
      <c r="B156" s="158"/>
      <c r="C156" s="159" t="s">
        <v>224</v>
      </c>
      <c r="D156" s="159" t="s">
        <v>126</v>
      </c>
      <c r="E156" s="160" t="s">
        <v>225</v>
      </c>
      <c r="F156" s="161" t="s">
        <v>226</v>
      </c>
      <c r="G156" s="162" t="s">
        <v>154</v>
      </c>
      <c r="H156" s="163">
        <v>4.333</v>
      </c>
      <c r="I156" s="164"/>
      <c r="J156" s="165">
        <f>ROUND(I156*H156,2)</f>
        <v>0</v>
      </c>
      <c r="K156" s="166"/>
      <c r="L156" s="30"/>
      <c r="M156" s="167" t="s">
        <v>1</v>
      </c>
      <c r="N156" s="168" t="s">
        <v>41</v>
      </c>
      <c r="O156" s="55"/>
      <c r="P156" s="169">
        <f>O156*H156</f>
        <v>0</v>
      </c>
      <c r="Q156" s="169">
        <v>0.02024</v>
      </c>
      <c r="R156" s="169">
        <f>Q156*H156</f>
        <v>0.08769992000000001</v>
      </c>
      <c r="S156" s="169">
        <v>0</v>
      </c>
      <c r="T156" s="17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130</v>
      </c>
      <c r="AT156" s="171" t="s">
        <v>126</v>
      </c>
      <c r="AU156" s="171" t="s">
        <v>131</v>
      </c>
      <c r="AY156" s="14" t="s">
        <v>124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4" t="s">
        <v>131</v>
      </c>
      <c r="BK156" s="172">
        <f>ROUND(I156*H156,2)</f>
        <v>0</v>
      </c>
      <c r="BL156" s="14" t="s">
        <v>130</v>
      </c>
      <c r="BM156" s="171" t="s">
        <v>227</v>
      </c>
    </row>
    <row r="157" spans="2:63" s="12" customFormat="1" ht="22.9" customHeight="1">
      <c r="B157" s="145"/>
      <c r="D157" s="146" t="s">
        <v>74</v>
      </c>
      <c r="E157" s="156" t="s">
        <v>143</v>
      </c>
      <c r="F157" s="156" t="s">
        <v>228</v>
      </c>
      <c r="I157" s="148"/>
      <c r="J157" s="157">
        <f>BK157</f>
        <v>0</v>
      </c>
      <c r="L157" s="145"/>
      <c r="M157" s="150"/>
      <c r="N157" s="151"/>
      <c r="O157" s="151"/>
      <c r="P157" s="152">
        <f>SUM(P158:P173)</f>
        <v>0</v>
      </c>
      <c r="Q157" s="151"/>
      <c r="R157" s="152">
        <f>SUM(R158:R173)</f>
        <v>122.55929399999998</v>
      </c>
      <c r="S157" s="151"/>
      <c r="T157" s="153">
        <f>SUM(T158:T173)</f>
        <v>0</v>
      </c>
      <c r="AR157" s="146" t="s">
        <v>83</v>
      </c>
      <c r="AT157" s="154" t="s">
        <v>74</v>
      </c>
      <c r="AU157" s="154" t="s">
        <v>83</v>
      </c>
      <c r="AY157" s="146" t="s">
        <v>124</v>
      </c>
      <c r="BK157" s="155">
        <f>SUM(BK158:BK173)</f>
        <v>0</v>
      </c>
    </row>
    <row r="158" spans="1:65" s="2" customFormat="1" ht="24" customHeight="1">
      <c r="A158" s="29"/>
      <c r="B158" s="158"/>
      <c r="C158" s="159" t="s">
        <v>229</v>
      </c>
      <c r="D158" s="159" t="s">
        <v>126</v>
      </c>
      <c r="E158" s="160" t="s">
        <v>230</v>
      </c>
      <c r="F158" s="161" t="s">
        <v>231</v>
      </c>
      <c r="G158" s="162" t="s">
        <v>215</v>
      </c>
      <c r="H158" s="163">
        <v>27</v>
      </c>
      <c r="I158" s="164"/>
      <c r="J158" s="165">
        <f aca="true" t="shared" si="20" ref="J158:J173">ROUND(I158*H158,2)</f>
        <v>0</v>
      </c>
      <c r="K158" s="166"/>
      <c r="L158" s="30"/>
      <c r="M158" s="167" t="s">
        <v>1</v>
      </c>
      <c r="N158" s="168" t="s">
        <v>41</v>
      </c>
      <c r="O158" s="55"/>
      <c r="P158" s="169">
        <f aca="true" t="shared" si="21" ref="P158:P173">O158*H158</f>
        <v>0</v>
      </c>
      <c r="Q158" s="169">
        <v>0.00628</v>
      </c>
      <c r="R158" s="169">
        <f aca="true" t="shared" si="22" ref="R158:R173">Q158*H158</f>
        <v>0.16956</v>
      </c>
      <c r="S158" s="169">
        <v>0</v>
      </c>
      <c r="T158" s="170">
        <f aca="true" t="shared" si="23" ref="T158:T173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130</v>
      </c>
      <c r="AT158" s="171" t="s">
        <v>126</v>
      </c>
      <c r="AU158" s="171" t="s">
        <v>131</v>
      </c>
      <c r="AY158" s="14" t="s">
        <v>124</v>
      </c>
      <c r="BE158" s="172">
        <f aca="true" t="shared" si="24" ref="BE158:BE173">IF(N158="základná",J158,0)</f>
        <v>0</v>
      </c>
      <c r="BF158" s="172">
        <f aca="true" t="shared" si="25" ref="BF158:BF173">IF(N158="znížená",J158,0)</f>
        <v>0</v>
      </c>
      <c r="BG158" s="172">
        <f aca="true" t="shared" si="26" ref="BG158:BG173">IF(N158="zákl. prenesená",J158,0)</f>
        <v>0</v>
      </c>
      <c r="BH158" s="172">
        <f aca="true" t="shared" si="27" ref="BH158:BH173">IF(N158="zníž. prenesená",J158,0)</f>
        <v>0</v>
      </c>
      <c r="BI158" s="172">
        <f aca="true" t="shared" si="28" ref="BI158:BI173">IF(N158="nulová",J158,0)</f>
        <v>0</v>
      </c>
      <c r="BJ158" s="14" t="s">
        <v>131</v>
      </c>
      <c r="BK158" s="172">
        <f aca="true" t="shared" si="29" ref="BK158:BK173">ROUND(I158*H158,2)</f>
        <v>0</v>
      </c>
      <c r="BL158" s="14" t="s">
        <v>130</v>
      </c>
      <c r="BM158" s="171" t="s">
        <v>232</v>
      </c>
    </row>
    <row r="159" spans="1:65" s="2" customFormat="1" ht="24" customHeight="1">
      <c r="A159" s="29"/>
      <c r="B159" s="158"/>
      <c r="C159" s="173" t="s">
        <v>233</v>
      </c>
      <c r="D159" s="173" t="s">
        <v>212</v>
      </c>
      <c r="E159" s="174" t="s">
        <v>234</v>
      </c>
      <c r="F159" s="175" t="s">
        <v>235</v>
      </c>
      <c r="G159" s="176" t="s">
        <v>215</v>
      </c>
      <c r="H159" s="177">
        <v>27</v>
      </c>
      <c r="I159" s="178"/>
      <c r="J159" s="179">
        <f t="shared" si="20"/>
        <v>0</v>
      </c>
      <c r="K159" s="180"/>
      <c r="L159" s="181"/>
      <c r="M159" s="182" t="s">
        <v>1</v>
      </c>
      <c r="N159" s="183" t="s">
        <v>41</v>
      </c>
      <c r="O159" s="55"/>
      <c r="P159" s="169">
        <f t="shared" si="21"/>
        <v>0</v>
      </c>
      <c r="Q159" s="169">
        <v>0</v>
      </c>
      <c r="R159" s="169">
        <f t="shared" si="22"/>
        <v>0</v>
      </c>
      <c r="S159" s="169">
        <v>0</v>
      </c>
      <c r="T159" s="170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156</v>
      </c>
      <c r="AT159" s="171" t="s">
        <v>212</v>
      </c>
      <c r="AU159" s="171" t="s">
        <v>131</v>
      </c>
      <c r="AY159" s="14" t="s">
        <v>124</v>
      </c>
      <c r="BE159" s="172">
        <f t="shared" si="24"/>
        <v>0</v>
      </c>
      <c r="BF159" s="172">
        <f t="shared" si="25"/>
        <v>0</v>
      </c>
      <c r="BG159" s="172">
        <f t="shared" si="26"/>
        <v>0</v>
      </c>
      <c r="BH159" s="172">
        <f t="shared" si="27"/>
        <v>0</v>
      </c>
      <c r="BI159" s="172">
        <f t="shared" si="28"/>
        <v>0</v>
      </c>
      <c r="BJ159" s="14" t="s">
        <v>131</v>
      </c>
      <c r="BK159" s="172">
        <f t="shared" si="29"/>
        <v>0</v>
      </c>
      <c r="BL159" s="14" t="s">
        <v>130</v>
      </c>
      <c r="BM159" s="171" t="s">
        <v>236</v>
      </c>
    </row>
    <row r="160" spans="1:65" s="2" customFormat="1" ht="24" customHeight="1">
      <c r="A160" s="29"/>
      <c r="B160" s="158"/>
      <c r="C160" s="159" t="s">
        <v>237</v>
      </c>
      <c r="D160" s="159" t="s">
        <v>126</v>
      </c>
      <c r="E160" s="160" t="s">
        <v>238</v>
      </c>
      <c r="F160" s="161" t="s">
        <v>239</v>
      </c>
      <c r="G160" s="162" t="s">
        <v>215</v>
      </c>
      <c r="H160" s="163">
        <v>27</v>
      </c>
      <c r="I160" s="164"/>
      <c r="J160" s="165">
        <f t="shared" si="20"/>
        <v>0</v>
      </c>
      <c r="K160" s="166"/>
      <c r="L160" s="30"/>
      <c r="M160" s="167" t="s">
        <v>1</v>
      </c>
      <c r="N160" s="168" t="s">
        <v>41</v>
      </c>
      <c r="O160" s="55"/>
      <c r="P160" s="169">
        <f t="shared" si="21"/>
        <v>0</v>
      </c>
      <c r="Q160" s="169">
        <v>0.06281</v>
      </c>
      <c r="R160" s="169">
        <f t="shared" si="22"/>
        <v>1.6958700000000002</v>
      </c>
      <c r="S160" s="169">
        <v>0</v>
      </c>
      <c r="T160" s="170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130</v>
      </c>
      <c r="AT160" s="171" t="s">
        <v>126</v>
      </c>
      <c r="AU160" s="171" t="s">
        <v>131</v>
      </c>
      <c r="AY160" s="14" t="s">
        <v>124</v>
      </c>
      <c r="BE160" s="172">
        <f t="shared" si="24"/>
        <v>0</v>
      </c>
      <c r="BF160" s="172">
        <f t="shared" si="25"/>
        <v>0</v>
      </c>
      <c r="BG160" s="172">
        <f t="shared" si="26"/>
        <v>0</v>
      </c>
      <c r="BH160" s="172">
        <f t="shared" si="27"/>
        <v>0</v>
      </c>
      <c r="BI160" s="172">
        <f t="shared" si="28"/>
        <v>0</v>
      </c>
      <c r="BJ160" s="14" t="s">
        <v>131</v>
      </c>
      <c r="BK160" s="172">
        <f t="shared" si="29"/>
        <v>0</v>
      </c>
      <c r="BL160" s="14" t="s">
        <v>130</v>
      </c>
      <c r="BM160" s="171" t="s">
        <v>240</v>
      </c>
    </row>
    <row r="161" spans="1:65" s="2" customFormat="1" ht="24" customHeight="1">
      <c r="A161" s="29"/>
      <c r="B161" s="158"/>
      <c r="C161" s="173" t="s">
        <v>241</v>
      </c>
      <c r="D161" s="173" t="s">
        <v>212</v>
      </c>
      <c r="E161" s="174" t="s">
        <v>242</v>
      </c>
      <c r="F161" s="175" t="s">
        <v>243</v>
      </c>
      <c r="G161" s="176" t="s">
        <v>215</v>
      </c>
      <c r="H161" s="177">
        <v>27</v>
      </c>
      <c r="I161" s="178"/>
      <c r="J161" s="179">
        <f t="shared" si="20"/>
        <v>0</v>
      </c>
      <c r="K161" s="180"/>
      <c r="L161" s="181"/>
      <c r="M161" s="182" t="s">
        <v>1</v>
      </c>
      <c r="N161" s="183" t="s">
        <v>41</v>
      </c>
      <c r="O161" s="55"/>
      <c r="P161" s="169">
        <f t="shared" si="21"/>
        <v>0</v>
      </c>
      <c r="Q161" s="169">
        <v>0</v>
      </c>
      <c r="R161" s="169">
        <f t="shared" si="22"/>
        <v>0</v>
      </c>
      <c r="S161" s="169">
        <v>0</v>
      </c>
      <c r="T161" s="170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156</v>
      </c>
      <c r="AT161" s="171" t="s">
        <v>212</v>
      </c>
      <c r="AU161" s="171" t="s">
        <v>131</v>
      </c>
      <c r="AY161" s="14" t="s">
        <v>124</v>
      </c>
      <c r="BE161" s="172">
        <f t="shared" si="24"/>
        <v>0</v>
      </c>
      <c r="BF161" s="172">
        <f t="shared" si="25"/>
        <v>0</v>
      </c>
      <c r="BG161" s="172">
        <f t="shared" si="26"/>
        <v>0</v>
      </c>
      <c r="BH161" s="172">
        <f t="shared" si="27"/>
        <v>0</v>
      </c>
      <c r="BI161" s="172">
        <f t="shared" si="28"/>
        <v>0</v>
      </c>
      <c r="BJ161" s="14" t="s">
        <v>131</v>
      </c>
      <c r="BK161" s="172">
        <f t="shared" si="29"/>
        <v>0</v>
      </c>
      <c r="BL161" s="14" t="s">
        <v>130</v>
      </c>
      <c r="BM161" s="171" t="s">
        <v>244</v>
      </c>
    </row>
    <row r="162" spans="1:65" s="2" customFormat="1" ht="24" customHeight="1">
      <c r="A162" s="29"/>
      <c r="B162" s="158"/>
      <c r="C162" s="159" t="s">
        <v>245</v>
      </c>
      <c r="D162" s="159" t="s">
        <v>126</v>
      </c>
      <c r="E162" s="160" t="s">
        <v>246</v>
      </c>
      <c r="F162" s="161" t="s">
        <v>247</v>
      </c>
      <c r="G162" s="162" t="s">
        <v>154</v>
      </c>
      <c r="H162" s="163">
        <v>3</v>
      </c>
      <c r="I162" s="164"/>
      <c r="J162" s="165">
        <f t="shared" si="20"/>
        <v>0</v>
      </c>
      <c r="K162" s="166"/>
      <c r="L162" s="30"/>
      <c r="M162" s="167" t="s">
        <v>1</v>
      </c>
      <c r="N162" s="168" t="s">
        <v>41</v>
      </c>
      <c r="O162" s="55"/>
      <c r="P162" s="169">
        <f t="shared" si="21"/>
        <v>0</v>
      </c>
      <c r="Q162" s="169">
        <v>0.106</v>
      </c>
      <c r="R162" s="169">
        <f t="shared" si="22"/>
        <v>0.318</v>
      </c>
      <c r="S162" s="169">
        <v>0</v>
      </c>
      <c r="T162" s="170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130</v>
      </c>
      <c r="AT162" s="171" t="s">
        <v>126</v>
      </c>
      <c r="AU162" s="171" t="s">
        <v>131</v>
      </c>
      <c r="AY162" s="14" t="s">
        <v>124</v>
      </c>
      <c r="BE162" s="172">
        <f t="shared" si="24"/>
        <v>0</v>
      </c>
      <c r="BF162" s="172">
        <f t="shared" si="25"/>
        <v>0</v>
      </c>
      <c r="BG162" s="172">
        <f t="shared" si="26"/>
        <v>0</v>
      </c>
      <c r="BH162" s="172">
        <f t="shared" si="27"/>
        <v>0</v>
      </c>
      <c r="BI162" s="172">
        <f t="shared" si="28"/>
        <v>0</v>
      </c>
      <c r="BJ162" s="14" t="s">
        <v>131</v>
      </c>
      <c r="BK162" s="172">
        <f t="shared" si="29"/>
        <v>0</v>
      </c>
      <c r="BL162" s="14" t="s">
        <v>130</v>
      </c>
      <c r="BM162" s="171" t="s">
        <v>248</v>
      </c>
    </row>
    <row r="163" spans="1:65" s="2" customFormat="1" ht="24" customHeight="1">
      <c r="A163" s="29"/>
      <c r="B163" s="158"/>
      <c r="C163" s="159" t="s">
        <v>249</v>
      </c>
      <c r="D163" s="159" t="s">
        <v>126</v>
      </c>
      <c r="E163" s="160" t="s">
        <v>250</v>
      </c>
      <c r="F163" s="161" t="s">
        <v>251</v>
      </c>
      <c r="G163" s="162" t="s">
        <v>154</v>
      </c>
      <c r="H163" s="163">
        <v>49.8</v>
      </c>
      <c r="I163" s="164"/>
      <c r="J163" s="165">
        <f t="shared" si="20"/>
        <v>0</v>
      </c>
      <c r="K163" s="166"/>
      <c r="L163" s="30"/>
      <c r="M163" s="167" t="s">
        <v>1</v>
      </c>
      <c r="N163" s="168" t="s">
        <v>41</v>
      </c>
      <c r="O163" s="55"/>
      <c r="P163" s="169">
        <f t="shared" si="21"/>
        <v>0</v>
      </c>
      <c r="Q163" s="169">
        <v>0.299</v>
      </c>
      <c r="R163" s="169">
        <f t="shared" si="22"/>
        <v>14.890199999999998</v>
      </c>
      <c r="S163" s="169">
        <v>0</v>
      </c>
      <c r="T163" s="170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130</v>
      </c>
      <c r="AT163" s="171" t="s">
        <v>126</v>
      </c>
      <c r="AU163" s="171" t="s">
        <v>131</v>
      </c>
      <c r="AY163" s="14" t="s">
        <v>124</v>
      </c>
      <c r="BE163" s="172">
        <f t="shared" si="24"/>
        <v>0</v>
      </c>
      <c r="BF163" s="172">
        <f t="shared" si="25"/>
        <v>0</v>
      </c>
      <c r="BG163" s="172">
        <f t="shared" si="26"/>
        <v>0</v>
      </c>
      <c r="BH163" s="172">
        <f t="shared" si="27"/>
        <v>0</v>
      </c>
      <c r="BI163" s="172">
        <f t="shared" si="28"/>
        <v>0</v>
      </c>
      <c r="BJ163" s="14" t="s">
        <v>131</v>
      </c>
      <c r="BK163" s="172">
        <f t="shared" si="29"/>
        <v>0</v>
      </c>
      <c r="BL163" s="14" t="s">
        <v>130</v>
      </c>
      <c r="BM163" s="171" t="s">
        <v>252</v>
      </c>
    </row>
    <row r="164" spans="1:65" s="2" customFormat="1" ht="24" customHeight="1">
      <c r="A164" s="29"/>
      <c r="B164" s="158"/>
      <c r="C164" s="159" t="s">
        <v>253</v>
      </c>
      <c r="D164" s="159" t="s">
        <v>126</v>
      </c>
      <c r="E164" s="160" t="s">
        <v>254</v>
      </c>
      <c r="F164" s="161" t="s">
        <v>255</v>
      </c>
      <c r="G164" s="162" t="s">
        <v>154</v>
      </c>
      <c r="H164" s="163">
        <v>27</v>
      </c>
      <c r="I164" s="164"/>
      <c r="J164" s="165">
        <f t="shared" si="20"/>
        <v>0</v>
      </c>
      <c r="K164" s="166"/>
      <c r="L164" s="30"/>
      <c r="M164" s="167" t="s">
        <v>1</v>
      </c>
      <c r="N164" s="168" t="s">
        <v>41</v>
      </c>
      <c r="O164" s="55"/>
      <c r="P164" s="169">
        <f t="shared" si="21"/>
        <v>0</v>
      </c>
      <c r="Q164" s="169">
        <v>0.22824</v>
      </c>
      <c r="R164" s="169">
        <f t="shared" si="22"/>
        <v>6.16248</v>
      </c>
      <c r="S164" s="169">
        <v>0</v>
      </c>
      <c r="T164" s="170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130</v>
      </c>
      <c r="AT164" s="171" t="s">
        <v>126</v>
      </c>
      <c r="AU164" s="171" t="s">
        <v>131</v>
      </c>
      <c r="AY164" s="14" t="s">
        <v>124</v>
      </c>
      <c r="BE164" s="172">
        <f t="shared" si="24"/>
        <v>0</v>
      </c>
      <c r="BF164" s="172">
        <f t="shared" si="25"/>
        <v>0</v>
      </c>
      <c r="BG164" s="172">
        <f t="shared" si="26"/>
        <v>0</v>
      </c>
      <c r="BH164" s="172">
        <f t="shared" si="27"/>
        <v>0</v>
      </c>
      <c r="BI164" s="172">
        <f t="shared" si="28"/>
        <v>0</v>
      </c>
      <c r="BJ164" s="14" t="s">
        <v>131</v>
      </c>
      <c r="BK164" s="172">
        <f t="shared" si="29"/>
        <v>0</v>
      </c>
      <c r="BL164" s="14" t="s">
        <v>130</v>
      </c>
      <c r="BM164" s="171" t="s">
        <v>256</v>
      </c>
    </row>
    <row r="165" spans="1:65" s="2" customFormat="1" ht="24" customHeight="1">
      <c r="A165" s="29"/>
      <c r="B165" s="158"/>
      <c r="C165" s="159" t="s">
        <v>257</v>
      </c>
      <c r="D165" s="159" t="s">
        <v>126</v>
      </c>
      <c r="E165" s="160" t="s">
        <v>258</v>
      </c>
      <c r="F165" s="161" t="s">
        <v>259</v>
      </c>
      <c r="G165" s="162" t="s">
        <v>154</v>
      </c>
      <c r="H165" s="163">
        <v>230</v>
      </c>
      <c r="I165" s="164"/>
      <c r="J165" s="165">
        <f t="shared" si="20"/>
        <v>0</v>
      </c>
      <c r="K165" s="166"/>
      <c r="L165" s="30"/>
      <c r="M165" s="167" t="s">
        <v>1</v>
      </c>
      <c r="N165" s="168" t="s">
        <v>41</v>
      </c>
      <c r="O165" s="55"/>
      <c r="P165" s="169">
        <f t="shared" si="21"/>
        <v>0</v>
      </c>
      <c r="Q165" s="169">
        <v>0.34224</v>
      </c>
      <c r="R165" s="169">
        <f t="shared" si="22"/>
        <v>78.7152</v>
      </c>
      <c r="S165" s="169">
        <v>0</v>
      </c>
      <c r="T165" s="170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130</v>
      </c>
      <c r="AT165" s="171" t="s">
        <v>126</v>
      </c>
      <c r="AU165" s="171" t="s">
        <v>131</v>
      </c>
      <c r="AY165" s="14" t="s">
        <v>124</v>
      </c>
      <c r="BE165" s="172">
        <f t="shared" si="24"/>
        <v>0</v>
      </c>
      <c r="BF165" s="172">
        <f t="shared" si="25"/>
        <v>0</v>
      </c>
      <c r="BG165" s="172">
        <f t="shared" si="26"/>
        <v>0</v>
      </c>
      <c r="BH165" s="172">
        <f t="shared" si="27"/>
        <v>0</v>
      </c>
      <c r="BI165" s="172">
        <f t="shared" si="28"/>
        <v>0</v>
      </c>
      <c r="BJ165" s="14" t="s">
        <v>131</v>
      </c>
      <c r="BK165" s="172">
        <f t="shared" si="29"/>
        <v>0</v>
      </c>
      <c r="BL165" s="14" t="s">
        <v>130</v>
      </c>
      <c r="BM165" s="171" t="s">
        <v>260</v>
      </c>
    </row>
    <row r="166" spans="1:65" s="2" customFormat="1" ht="24" customHeight="1">
      <c r="A166" s="29"/>
      <c r="B166" s="158"/>
      <c r="C166" s="159" t="s">
        <v>261</v>
      </c>
      <c r="D166" s="159" t="s">
        <v>126</v>
      </c>
      <c r="E166" s="160" t="s">
        <v>262</v>
      </c>
      <c r="F166" s="161" t="s">
        <v>263</v>
      </c>
      <c r="G166" s="162" t="s">
        <v>154</v>
      </c>
      <c r="H166" s="163">
        <v>22.5</v>
      </c>
      <c r="I166" s="164"/>
      <c r="J166" s="165">
        <f t="shared" si="20"/>
        <v>0</v>
      </c>
      <c r="K166" s="166"/>
      <c r="L166" s="30"/>
      <c r="M166" s="167" t="s">
        <v>1</v>
      </c>
      <c r="N166" s="168" t="s">
        <v>41</v>
      </c>
      <c r="O166" s="55"/>
      <c r="P166" s="169">
        <f t="shared" si="21"/>
        <v>0</v>
      </c>
      <c r="Q166" s="169">
        <v>0</v>
      </c>
      <c r="R166" s="169">
        <f t="shared" si="22"/>
        <v>0</v>
      </c>
      <c r="S166" s="169">
        <v>0</v>
      </c>
      <c r="T166" s="170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130</v>
      </c>
      <c r="AT166" s="171" t="s">
        <v>126</v>
      </c>
      <c r="AU166" s="171" t="s">
        <v>131</v>
      </c>
      <c r="AY166" s="14" t="s">
        <v>124</v>
      </c>
      <c r="BE166" s="172">
        <f t="shared" si="24"/>
        <v>0</v>
      </c>
      <c r="BF166" s="172">
        <f t="shared" si="25"/>
        <v>0</v>
      </c>
      <c r="BG166" s="172">
        <f t="shared" si="26"/>
        <v>0</v>
      </c>
      <c r="BH166" s="172">
        <f t="shared" si="27"/>
        <v>0</v>
      </c>
      <c r="BI166" s="172">
        <f t="shared" si="28"/>
        <v>0</v>
      </c>
      <c r="BJ166" s="14" t="s">
        <v>131</v>
      </c>
      <c r="BK166" s="172">
        <f t="shared" si="29"/>
        <v>0</v>
      </c>
      <c r="BL166" s="14" t="s">
        <v>130</v>
      </c>
      <c r="BM166" s="171" t="s">
        <v>264</v>
      </c>
    </row>
    <row r="167" spans="1:65" s="2" customFormat="1" ht="24" customHeight="1">
      <c r="A167" s="29"/>
      <c r="B167" s="158"/>
      <c r="C167" s="173" t="s">
        <v>265</v>
      </c>
      <c r="D167" s="173" t="s">
        <v>212</v>
      </c>
      <c r="E167" s="174" t="s">
        <v>266</v>
      </c>
      <c r="F167" s="175" t="s">
        <v>267</v>
      </c>
      <c r="G167" s="176" t="s">
        <v>268</v>
      </c>
      <c r="H167" s="177">
        <v>691.62</v>
      </c>
      <c r="I167" s="178"/>
      <c r="J167" s="179">
        <f t="shared" si="20"/>
        <v>0</v>
      </c>
      <c r="K167" s="180"/>
      <c r="L167" s="181"/>
      <c r="M167" s="182" t="s">
        <v>1</v>
      </c>
      <c r="N167" s="183" t="s">
        <v>41</v>
      </c>
      <c r="O167" s="55"/>
      <c r="P167" s="169">
        <f t="shared" si="21"/>
        <v>0</v>
      </c>
      <c r="Q167" s="169">
        <v>0.001</v>
      </c>
      <c r="R167" s="169">
        <f t="shared" si="22"/>
        <v>0.69162</v>
      </c>
      <c r="S167" s="169">
        <v>0</v>
      </c>
      <c r="T167" s="170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156</v>
      </c>
      <c r="AT167" s="171" t="s">
        <v>212</v>
      </c>
      <c r="AU167" s="171" t="s">
        <v>131</v>
      </c>
      <c r="AY167" s="14" t="s">
        <v>124</v>
      </c>
      <c r="BE167" s="172">
        <f t="shared" si="24"/>
        <v>0</v>
      </c>
      <c r="BF167" s="172">
        <f t="shared" si="25"/>
        <v>0</v>
      </c>
      <c r="BG167" s="172">
        <f t="shared" si="26"/>
        <v>0</v>
      </c>
      <c r="BH167" s="172">
        <f t="shared" si="27"/>
        <v>0</v>
      </c>
      <c r="BI167" s="172">
        <f t="shared" si="28"/>
        <v>0</v>
      </c>
      <c r="BJ167" s="14" t="s">
        <v>131</v>
      </c>
      <c r="BK167" s="172">
        <f t="shared" si="29"/>
        <v>0</v>
      </c>
      <c r="BL167" s="14" t="s">
        <v>130</v>
      </c>
      <c r="BM167" s="171" t="s">
        <v>269</v>
      </c>
    </row>
    <row r="168" spans="1:65" s="2" customFormat="1" ht="36" customHeight="1">
      <c r="A168" s="29"/>
      <c r="B168" s="158"/>
      <c r="C168" s="159" t="s">
        <v>270</v>
      </c>
      <c r="D168" s="159" t="s">
        <v>126</v>
      </c>
      <c r="E168" s="160" t="s">
        <v>271</v>
      </c>
      <c r="F168" s="161" t="s">
        <v>272</v>
      </c>
      <c r="G168" s="162" t="s">
        <v>154</v>
      </c>
      <c r="H168" s="163">
        <v>28</v>
      </c>
      <c r="I168" s="164"/>
      <c r="J168" s="165">
        <f t="shared" si="20"/>
        <v>0</v>
      </c>
      <c r="K168" s="166"/>
      <c r="L168" s="30"/>
      <c r="M168" s="167" t="s">
        <v>1</v>
      </c>
      <c r="N168" s="168" t="s">
        <v>41</v>
      </c>
      <c r="O168" s="55"/>
      <c r="P168" s="169">
        <f t="shared" si="21"/>
        <v>0</v>
      </c>
      <c r="Q168" s="169">
        <v>0.0925</v>
      </c>
      <c r="R168" s="169">
        <f t="shared" si="22"/>
        <v>2.59</v>
      </c>
      <c r="S168" s="169">
        <v>0</v>
      </c>
      <c r="T168" s="170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130</v>
      </c>
      <c r="AT168" s="171" t="s">
        <v>126</v>
      </c>
      <c r="AU168" s="171" t="s">
        <v>131</v>
      </c>
      <c r="AY168" s="14" t="s">
        <v>124</v>
      </c>
      <c r="BE168" s="172">
        <f t="shared" si="24"/>
        <v>0</v>
      </c>
      <c r="BF168" s="172">
        <f t="shared" si="25"/>
        <v>0</v>
      </c>
      <c r="BG168" s="172">
        <f t="shared" si="26"/>
        <v>0</v>
      </c>
      <c r="BH168" s="172">
        <f t="shared" si="27"/>
        <v>0</v>
      </c>
      <c r="BI168" s="172">
        <f t="shared" si="28"/>
        <v>0</v>
      </c>
      <c r="BJ168" s="14" t="s">
        <v>131</v>
      </c>
      <c r="BK168" s="172">
        <f t="shared" si="29"/>
        <v>0</v>
      </c>
      <c r="BL168" s="14" t="s">
        <v>130</v>
      </c>
      <c r="BM168" s="171" t="s">
        <v>273</v>
      </c>
    </row>
    <row r="169" spans="1:65" s="2" customFormat="1" ht="24" customHeight="1">
      <c r="A169" s="29"/>
      <c r="B169" s="158"/>
      <c r="C169" s="173" t="s">
        <v>274</v>
      </c>
      <c r="D169" s="173" t="s">
        <v>212</v>
      </c>
      <c r="E169" s="174" t="s">
        <v>275</v>
      </c>
      <c r="F169" s="175" t="s">
        <v>276</v>
      </c>
      <c r="G169" s="176" t="s">
        <v>154</v>
      </c>
      <c r="H169" s="177">
        <v>28.56</v>
      </c>
      <c r="I169" s="178"/>
      <c r="J169" s="179">
        <f t="shared" si="20"/>
        <v>0</v>
      </c>
      <c r="K169" s="180"/>
      <c r="L169" s="181"/>
      <c r="M169" s="182" t="s">
        <v>1</v>
      </c>
      <c r="N169" s="183" t="s">
        <v>41</v>
      </c>
      <c r="O169" s="55"/>
      <c r="P169" s="169">
        <f t="shared" si="21"/>
        <v>0</v>
      </c>
      <c r="Q169" s="169">
        <v>0.161</v>
      </c>
      <c r="R169" s="169">
        <f t="shared" si="22"/>
        <v>4.59816</v>
      </c>
      <c r="S169" s="169">
        <v>0</v>
      </c>
      <c r="T169" s="170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156</v>
      </c>
      <c r="AT169" s="171" t="s">
        <v>212</v>
      </c>
      <c r="AU169" s="171" t="s">
        <v>131</v>
      </c>
      <c r="AY169" s="14" t="s">
        <v>124</v>
      </c>
      <c r="BE169" s="172">
        <f t="shared" si="24"/>
        <v>0</v>
      </c>
      <c r="BF169" s="172">
        <f t="shared" si="25"/>
        <v>0</v>
      </c>
      <c r="BG169" s="172">
        <f t="shared" si="26"/>
        <v>0</v>
      </c>
      <c r="BH169" s="172">
        <f t="shared" si="27"/>
        <v>0</v>
      </c>
      <c r="BI169" s="172">
        <f t="shared" si="28"/>
        <v>0</v>
      </c>
      <c r="BJ169" s="14" t="s">
        <v>131</v>
      </c>
      <c r="BK169" s="172">
        <f t="shared" si="29"/>
        <v>0</v>
      </c>
      <c r="BL169" s="14" t="s">
        <v>130</v>
      </c>
      <c r="BM169" s="171" t="s">
        <v>277</v>
      </c>
    </row>
    <row r="170" spans="1:65" s="2" customFormat="1" ht="36" customHeight="1">
      <c r="A170" s="29"/>
      <c r="B170" s="158"/>
      <c r="C170" s="159" t="s">
        <v>278</v>
      </c>
      <c r="D170" s="159" t="s">
        <v>126</v>
      </c>
      <c r="E170" s="160" t="s">
        <v>279</v>
      </c>
      <c r="F170" s="161" t="s">
        <v>280</v>
      </c>
      <c r="G170" s="162" t="s">
        <v>154</v>
      </c>
      <c r="H170" s="163">
        <v>33.5</v>
      </c>
      <c r="I170" s="164"/>
      <c r="J170" s="165">
        <f t="shared" si="20"/>
        <v>0</v>
      </c>
      <c r="K170" s="166"/>
      <c r="L170" s="30"/>
      <c r="M170" s="167" t="s">
        <v>1</v>
      </c>
      <c r="N170" s="168" t="s">
        <v>41</v>
      </c>
      <c r="O170" s="55"/>
      <c r="P170" s="169">
        <f t="shared" si="21"/>
        <v>0</v>
      </c>
      <c r="Q170" s="169">
        <v>0.112</v>
      </c>
      <c r="R170" s="169">
        <f t="shared" si="22"/>
        <v>3.7520000000000002</v>
      </c>
      <c r="S170" s="169">
        <v>0</v>
      </c>
      <c r="T170" s="170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130</v>
      </c>
      <c r="AT170" s="171" t="s">
        <v>126</v>
      </c>
      <c r="AU170" s="171" t="s">
        <v>131</v>
      </c>
      <c r="AY170" s="14" t="s">
        <v>124</v>
      </c>
      <c r="BE170" s="172">
        <f t="shared" si="24"/>
        <v>0</v>
      </c>
      <c r="BF170" s="172">
        <f t="shared" si="25"/>
        <v>0</v>
      </c>
      <c r="BG170" s="172">
        <f t="shared" si="26"/>
        <v>0</v>
      </c>
      <c r="BH170" s="172">
        <f t="shared" si="27"/>
        <v>0</v>
      </c>
      <c r="BI170" s="172">
        <f t="shared" si="28"/>
        <v>0</v>
      </c>
      <c r="BJ170" s="14" t="s">
        <v>131</v>
      </c>
      <c r="BK170" s="172">
        <f t="shared" si="29"/>
        <v>0</v>
      </c>
      <c r="BL170" s="14" t="s">
        <v>130</v>
      </c>
      <c r="BM170" s="171" t="s">
        <v>281</v>
      </c>
    </row>
    <row r="171" spans="1:65" s="2" customFormat="1" ht="24" customHeight="1">
      <c r="A171" s="29"/>
      <c r="B171" s="158"/>
      <c r="C171" s="173" t="s">
        <v>282</v>
      </c>
      <c r="D171" s="173" t="s">
        <v>212</v>
      </c>
      <c r="E171" s="174" t="s">
        <v>283</v>
      </c>
      <c r="F171" s="175" t="s">
        <v>284</v>
      </c>
      <c r="G171" s="176" t="s">
        <v>215</v>
      </c>
      <c r="H171" s="177">
        <v>47.001</v>
      </c>
      <c r="I171" s="178"/>
      <c r="J171" s="179">
        <f t="shared" si="20"/>
        <v>0</v>
      </c>
      <c r="K171" s="180"/>
      <c r="L171" s="181"/>
      <c r="M171" s="182" t="s">
        <v>1</v>
      </c>
      <c r="N171" s="183" t="s">
        <v>41</v>
      </c>
      <c r="O171" s="55"/>
      <c r="P171" s="169">
        <f t="shared" si="21"/>
        <v>0</v>
      </c>
      <c r="Q171" s="169">
        <v>0.164</v>
      </c>
      <c r="R171" s="169">
        <f t="shared" si="22"/>
        <v>7.708164</v>
      </c>
      <c r="S171" s="169">
        <v>0</v>
      </c>
      <c r="T171" s="170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156</v>
      </c>
      <c r="AT171" s="171" t="s">
        <v>212</v>
      </c>
      <c r="AU171" s="171" t="s">
        <v>131</v>
      </c>
      <c r="AY171" s="14" t="s">
        <v>124</v>
      </c>
      <c r="BE171" s="172">
        <f t="shared" si="24"/>
        <v>0</v>
      </c>
      <c r="BF171" s="172">
        <f t="shared" si="25"/>
        <v>0</v>
      </c>
      <c r="BG171" s="172">
        <f t="shared" si="26"/>
        <v>0</v>
      </c>
      <c r="BH171" s="172">
        <f t="shared" si="27"/>
        <v>0</v>
      </c>
      <c r="BI171" s="172">
        <f t="shared" si="28"/>
        <v>0</v>
      </c>
      <c r="BJ171" s="14" t="s">
        <v>131</v>
      </c>
      <c r="BK171" s="172">
        <f t="shared" si="29"/>
        <v>0</v>
      </c>
      <c r="BL171" s="14" t="s">
        <v>130</v>
      </c>
      <c r="BM171" s="171" t="s">
        <v>285</v>
      </c>
    </row>
    <row r="172" spans="1:65" s="2" customFormat="1" ht="36" customHeight="1">
      <c r="A172" s="29"/>
      <c r="B172" s="158"/>
      <c r="C172" s="159" t="s">
        <v>286</v>
      </c>
      <c r="D172" s="159" t="s">
        <v>126</v>
      </c>
      <c r="E172" s="160" t="s">
        <v>287</v>
      </c>
      <c r="F172" s="161" t="s">
        <v>288</v>
      </c>
      <c r="G172" s="162" t="s">
        <v>154</v>
      </c>
      <c r="H172" s="163">
        <v>230</v>
      </c>
      <c r="I172" s="164"/>
      <c r="J172" s="165">
        <f t="shared" si="20"/>
        <v>0</v>
      </c>
      <c r="K172" s="166"/>
      <c r="L172" s="30"/>
      <c r="M172" s="167" t="s">
        <v>1</v>
      </c>
      <c r="N172" s="168" t="s">
        <v>41</v>
      </c>
      <c r="O172" s="55"/>
      <c r="P172" s="169">
        <f t="shared" si="21"/>
        <v>0</v>
      </c>
      <c r="Q172" s="169">
        <v>0.00158</v>
      </c>
      <c r="R172" s="169">
        <f t="shared" si="22"/>
        <v>0.3634</v>
      </c>
      <c r="S172" s="169">
        <v>0</v>
      </c>
      <c r="T172" s="170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1" t="s">
        <v>130</v>
      </c>
      <c r="AT172" s="171" t="s">
        <v>126</v>
      </c>
      <c r="AU172" s="171" t="s">
        <v>131</v>
      </c>
      <c r="AY172" s="14" t="s">
        <v>124</v>
      </c>
      <c r="BE172" s="172">
        <f t="shared" si="24"/>
        <v>0</v>
      </c>
      <c r="BF172" s="172">
        <f t="shared" si="25"/>
        <v>0</v>
      </c>
      <c r="BG172" s="172">
        <f t="shared" si="26"/>
        <v>0</v>
      </c>
      <c r="BH172" s="172">
        <f t="shared" si="27"/>
        <v>0</v>
      </c>
      <c r="BI172" s="172">
        <f t="shared" si="28"/>
        <v>0</v>
      </c>
      <c r="BJ172" s="14" t="s">
        <v>131</v>
      </c>
      <c r="BK172" s="172">
        <f t="shared" si="29"/>
        <v>0</v>
      </c>
      <c r="BL172" s="14" t="s">
        <v>130</v>
      </c>
      <c r="BM172" s="171" t="s">
        <v>289</v>
      </c>
    </row>
    <row r="173" spans="1:65" s="2" customFormat="1" ht="36" customHeight="1">
      <c r="A173" s="29"/>
      <c r="B173" s="158"/>
      <c r="C173" s="159" t="s">
        <v>290</v>
      </c>
      <c r="D173" s="159" t="s">
        <v>126</v>
      </c>
      <c r="E173" s="160" t="s">
        <v>291</v>
      </c>
      <c r="F173" s="161" t="s">
        <v>292</v>
      </c>
      <c r="G173" s="162" t="s">
        <v>154</v>
      </c>
      <c r="H173" s="163">
        <v>257</v>
      </c>
      <c r="I173" s="164"/>
      <c r="J173" s="165">
        <f t="shared" si="20"/>
        <v>0</v>
      </c>
      <c r="K173" s="166"/>
      <c r="L173" s="30"/>
      <c r="M173" s="167" t="s">
        <v>1</v>
      </c>
      <c r="N173" s="168" t="s">
        <v>41</v>
      </c>
      <c r="O173" s="55"/>
      <c r="P173" s="169">
        <f t="shared" si="21"/>
        <v>0</v>
      </c>
      <c r="Q173" s="169">
        <v>0.00352</v>
      </c>
      <c r="R173" s="169">
        <f t="shared" si="22"/>
        <v>0.90464</v>
      </c>
      <c r="S173" s="169">
        <v>0</v>
      </c>
      <c r="T173" s="170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130</v>
      </c>
      <c r="AT173" s="171" t="s">
        <v>126</v>
      </c>
      <c r="AU173" s="171" t="s">
        <v>131</v>
      </c>
      <c r="AY173" s="14" t="s">
        <v>124</v>
      </c>
      <c r="BE173" s="172">
        <f t="shared" si="24"/>
        <v>0</v>
      </c>
      <c r="BF173" s="172">
        <f t="shared" si="25"/>
        <v>0</v>
      </c>
      <c r="BG173" s="172">
        <f t="shared" si="26"/>
        <v>0</v>
      </c>
      <c r="BH173" s="172">
        <f t="shared" si="27"/>
        <v>0</v>
      </c>
      <c r="BI173" s="172">
        <f t="shared" si="28"/>
        <v>0</v>
      </c>
      <c r="BJ173" s="14" t="s">
        <v>131</v>
      </c>
      <c r="BK173" s="172">
        <f t="shared" si="29"/>
        <v>0</v>
      </c>
      <c r="BL173" s="14" t="s">
        <v>130</v>
      </c>
      <c r="BM173" s="171" t="s">
        <v>293</v>
      </c>
    </row>
    <row r="174" spans="2:63" s="12" customFormat="1" ht="22.9" customHeight="1">
      <c r="B174" s="145"/>
      <c r="D174" s="146" t="s">
        <v>74</v>
      </c>
      <c r="E174" s="156" t="s">
        <v>156</v>
      </c>
      <c r="F174" s="156" t="s">
        <v>294</v>
      </c>
      <c r="I174" s="148"/>
      <c r="J174" s="157">
        <f>BK174</f>
        <v>0</v>
      </c>
      <c r="L174" s="145"/>
      <c r="M174" s="150"/>
      <c r="N174" s="151"/>
      <c r="O174" s="151"/>
      <c r="P174" s="152">
        <f>SUM(P175:P178)</f>
        <v>0</v>
      </c>
      <c r="Q174" s="151"/>
      <c r="R174" s="152">
        <f>SUM(R175:R178)</f>
        <v>0.04649611</v>
      </c>
      <c r="S174" s="151"/>
      <c r="T174" s="153">
        <f>SUM(T175:T178)</f>
        <v>0</v>
      </c>
      <c r="AR174" s="146" t="s">
        <v>83</v>
      </c>
      <c r="AT174" s="154" t="s">
        <v>74</v>
      </c>
      <c r="AU174" s="154" t="s">
        <v>83</v>
      </c>
      <c r="AY174" s="146" t="s">
        <v>124</v>
      </c>
      <c r="BK174" s="155">
        <f>SUM(BK175:BK178)</f>
        <v>0</v>
      </c>
    </row>
    <row r="175" spans="1:65" s="2" customFormat="1" ht="24" customHeight="1">
      <c r="A175" s="29"/>
      <c r="B175" s="158"/>
      <c r="C175" s="159" t="s">
        <v>295</v>
      </c>
      <c r="D175" s="159" t="s">
        <v>126</v>
      </c>
      <c r="E175" s="160" t="s">
        <v>296</v>
      </c>
      <c r="F175" s="161" t="s">
        <v>297</v>
      </c>
      <c r="G175" s="162" t="s">
        <v>172</v>
      </c>
      <c r="H175" s="163">
        <v>12</v>
      </c>
      <c r="I175" s="164"/>
      <c r="J175" s="165">
        <f>ROUND(I175*H175,2)</f>
        <v>0</v>
      </c>
      <c r="K175" s="166"/>
      <c r="L175" s="30"/>
      <c r="M175" s="167" t="s">
        <v>1</v>
      </c>
      <c r="N175" s="168" t="s">
        <v>41</v>
      </c>
      <c r="O175" s="55"/>
      <c r="P175" s="169">
        <f>O175*H175</f>
        <v>0</v>
      </c>
      <c r="Q175" s="169">
        <v>1E-05</v>
      </c>
      <c r="R175" s="169">
        <f>Q175*H175</f>
        <v>0.00012000000000000002</v>
      </c>
      <c r="S175" s="169">
        <v>0</v>
      </c>
      <c r="T175" s="17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130</v>
      </c>
      <c r="AT175" s="171" t="s">
        <v>126</v>
      </c>
      <c r="AU175" s="171" t="s">
        <v>131</v>
      </c>
      <c r="AY175" s="14" t="s">
        <v>124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4" t="s">
        <v>131</v>
      </c>
      <c r="BK175" s="172">
        <f>ROUND(I175*H175,2)</f>
        <v>0</v>
      </c>
      <c r="BL175" s="14" t="s">
        <v>130</v>
      </c>
      <c r="BM175" s="171" t="s">
        <v>298</v>
      </c>
    </row>
    <row r="176" spans="1:65" s="2" customFormat="1" ht="24" customHeight="1">
      <c r="A176" s="29"/>
      <c r="B176" s="158"/>
      <c r="C176" s="173" t="s">
        <v>299</v>
      </c>
      <c r="D176" s="173" t="s">
        <v>212</v>
      </c>
      <c r="E176" s="174" t="s">
        <v>300</v>
      </c>
      <c r="F176" s="175" t="s">
        <v>301</v>
      </c>
      <c r="G176" s="176" t="s">
        <v>215</v>
      </c>
      <c r="H176" s="177">
        <v>2.004</v>
      </c>
      <c r="I176" s="178"/>
      <c r="J176" s="179">
        <f>ROUND(I176*H176,2)</f>
        <v>0</v>
      </c>
      <c r="K176" s="180"/>
      <c r="L176" s="181"/>
      <c r="M176" s="182" t="s">
        <v>1</v>
      </c>
      <c r="N176" s="183" t="s">
        <v>41</v>
      </c>
      <c r="O176" s="55"/>
      <c r="P176" s="169">
        <f>O176*H176</f>
        <v>0</v>
      </c>
      <c r="Q176" s="169">
        <v>0.0103</v>
      </c>
      <c r="R176" s="169">
        <f>Q176*H176</f>
        <v>0.020641200000000002</v>
      </c>
      <c r="S176" s="169">
        <v>0</v>
      </c>
      <c r="T176" s="17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1" t="s">
        <v>156</v>
      </c>
      <c r="AT176" s="171" t="s">
        <v>212</v>
      </c>
      <c r="AU176" s="171" t="s">
        <v>131</v>
      </c>
      <c r="AY176" s="14" t="s">
        <v>124</v>
      </c>
      <c r="BE176" s="172">
        <f>IF(N176="základná",J176,0)</f>
        <v>0</v>
      </c>
      <c r="BF176" s="172">
        <f>IF(N176="znížená",J176,0)</f>
        <v>0</v>
      </c>
      <c r="BG176" s="172">
        <f>IF(N176="zákl. prenesená",J176,0)</f>
        <v>0</v>
      </c>
      <c r="BH176" s="172">
        <f>IF(N176="zníž. prenesená",J176,0)</f>
        <v>0</v>
      </c>
      <c r="BI176" s="172">
        <f>IF(N176="nulová",J176,0)</f>
        <v>0</v>
      </c>
      <c r="BJ176" s="14" t="s">
        <v>131</v>
      </c>
      <c r="BK176" s="172">
        <f>ROUND(I176*H176,2)</f>
        <v>0</v>
      </c>
      <c r="BL176" s="14" t="s">
        <v>130</v>
      </c>
      <c r="BM176" s="171" t="s">
        <v>302</v>
      </c>
    </row>
    <row r="177" spans="1:65" s="2" customFormat="1" ht="24" customHeight="1">
      <c r="A177" s="29"/>
      <c r="B177" s="158"/>
      <c r="C177" s="159" t="s">
        <v>303</v>
      </c>
      <c r="D177" s="159" t="s">
        <v>126</v>
      </c>
      <c r="E177" s="160" t="s">
        <v>304</v>
      </c>
      <c r="F177" s="161" t="s">
        <v>305</v>
      </c>
      <c r="G177" s="162" t="s">
        <v>172</v>
      </c>
      <c r="H177" s="163">
        <v>1.5</v>
      </c>
      <c r="I177" s="164"/>
      <c r="J177" s="165">
        <f>ROUND(I177*H177,2)</f>
        <v>0</v>
      </c>
      <c r="K177" s="166"/>
      <c r="L177" s="30"/>
      <c r="M177" s="167" t="s">
        <v>1</v>
      </c>
      <c r="N177" s="168" t="s">
        <v>41</v>
      </c>
      <c r="O177" s="55"/>
      <c r="P177" s="169">
        <f>O177*H177</f>
        <v>0</v>
      </c>
      <c r="Q177" s="169">
        <v>2E-05</v>
      </c>
      <c r="R177" s="169">
        <f>Q177*H177</f>
        <v>3.0000000000000004E-05</v>
      </c>
      <c r="S177" s="169">
        <v>0</v>
      </c>
      <c r="T177" s="170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1" t="s">
        <v>130</v>
      </c>
      <c r="AT177" s="171" t="s">
        <v>126</v>
      </c>
      <c r="AU177" s="171" t="s">
        <v>131</v>
      </c>
      <c r="AY177" s="14" t="s">
        <v>124</v>
      </c>
      <c r="BE177" s="172">
        <f>IF(N177="základná",J177,0)</f>
        <v>0</v>
      </c>
      <c r="BF177" s="172">
        <f>IF(N177="znížená",J177,0)</f>
        <v>0</v>
      </c>
      <c r="BG177" s="172">
        <f>IF(N177="zákl. prenesená",J177,0)</f>
        <v>0</v>
      </c>
      <c r="BH177" s="172">
        <f>IF(N177="zníž. prenesená",J177,0)</f>
        <v>0</v>
      </c>
      <c r="BI177" s="172">
        <f>IF(N177="nulová",J177,0)</f>
        <v>0</v>
      </c>
      <c r="BJ177" s="14" t="s">
        <v>131</v>
      </c>
      <c r="BK177" s="172">
        <f>ROUND(I177*H177,2)</f>
        <v>0</v>
      </c>
      <c r="BL177" s="14" t="s">
        <v>130</v>
      </c>
      <c r="BM177" s="171" t="s">
        <v>306</v>
      </c>
    </row>
    <row r="178" spans="1:65" s="2" customFormat="1" ht="24" customHeight="1">
      <c r="A178" s="29"/>
      <c r="B178" s="158"/>
      <c r="C178" s="173" t="s">
        <v>307</v>
      </c>
      <c r="D178" s="173" t="s">
        <v>212</v>
      </c>
      <c r="E178" s="174" t="s">
        <v>308</v>
      </c>
      <c r="F178" s="175" t="s">
        <v>309</v>
      </c>
      <c r="G178" s="176" t="s">
        <v>215</v>
      </c>
      <c r="H178" s="177">
        <v>0.251</v>
      </c>
      <c r="I178" s="178"/>
      <c r="J178" s="179">
        <f>ROUND(I178*H178,2)</f>
        <v>0</v>
      </c>
      <c r="K178" s="180"/>
      <c r="L178" s="181"/>
      <c r="M178" s="182" t="s">
        <v>1</v>
      </c>
      <c r="N178" s="183" t="s">
        <v>41</v>
      </c>
      <c r="O178" s="55"/>
      <c r="P178" s="169">
        <f>O178*H178</f>
        <v>0</v>
      </c>
      <c r="Q178" s="169">
        <v>0.10241</v>
      </c>
      <c r="R178" s="169">
        <f>Q178*H178</f>
        <v>0.02570491</v>
      </c>
      <c r="S178" s="169">
        <v>0</v>
      </c>
      <c r="T178" s="170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1" t="s">
        <v>156</v>
      </c>
      <c r="AT178" s="171" t="s">
        <v>212</v>
      </c>
      <c r="AU178" s="171" t="s">
        <v>131</v>
      </c>
      <c r="AY178" s="14" t="s">
        <v>124</v>
      </c>
      <c r="BE178" s="172">
        <f>IF(N178="základná",J178,0)</f>
        <v>0</v>
      </c>
      <c r="BF178" s="172">
        <f>IF(N178="znížená",J178,0)</f>
        <v>0</v>
      </c>
      <c r="BG178" s="172">
        <f>IF(N178="zákl. prenesená",J178,0)</f>
        <v>0</v>
      </c>
      <c r="BH178" s="172">
        <f>IF(N178="zníž. prenesená",J178,0)</f>
        <v>0</v>
      </c>
      <c r="BI178" s="172">
        <f>IF(N178="nulová",J178,0)</f>
        <v>0</v>
      </c>
      <c r="BJ178" s="14" t="s">
        <v>131</v>
      </c>
      <c r="BK178" s="172">
        <f>ROUND(I178*H178,2)</f>
        <v>0</v>
      </c>
      <c r="BL178" s="14" t="s">
        <v>130</v>
      </c>
      <c r="BM178" s="171" t="s">
        <v>310</v>
      </c>
    </row>
    <row r="179" spans="2:63" s="12" customFormat="1" ht="22.9" customHeight="1">
      <c r="B179" s="145"/>
      <c r="D179" s="146" t="s">
        <v>74</v>
      </c>
      <c r="E179" s="156" t="s">
        <v>160</v>
      </c>
      <c r="F179" s="156" t="s">
        <v>311</v>
      </c>
      <c r="I179" s="148"/>
      <c r="J179" s="157">
        <f>BK179</f>
        <v>0</v>
      </c>
      <c r="L179" s="145"/>
      <c r="M179" s="150"/>
      <c r="N179" s="151"/>
      <c r="O179" s="151"/>
      <c r="P179" s="152">
        <f>SUM(P180:P186)</f>
        <v>0</v>
      </c>
      <c r="Q179" s="151"/>
      <c r="R179" s="152">
        <f>SUM(R180:R186)</f>
        <v>9.582551000000002</v>
      </c>
      <c r="S179" s="151"/>
      <c r="T179" s="153">
        <f>SUM(T180:T186)</f>
        <v>4.6000000000000005</v>
      </c>
      <c r="AR179" s="146" t="s">
        <v>83</v>
      </c>
      <c r="AT179" s="154" t="s">
        <v>74</v>
      </c>
      <c r="AU179" s="154" t="s">
        <v>83</v>
      </c>
      <c r="AY179" s="146" t="s">
        <v>124</v>
      </c>
      <c r="BK179" s="155">
        <f>SUM(BK180:BK186)</f>
        <v>0</v>
      </c>
    </row>
    <row r="180" spans="1:65" s="2" customFormat="1" ht="24" customHeight="1">
      <c r="A180" s="29"/>
      <c r="B180" s="158"/>
      <c r="C180" s="159" t="s">
        <v>312</v>
      </c>
      <c r="D180" s="159" t="s">
        <v>126</v>
      </c>
      <c r="E180" s="160" t="s">
        <v>313</v>
      </c>
      <c r="F180" s="161" t="s">
        <v>314</v>
      </c>
      <c r="G180" s="162" t="s">
        <v>172</v>
      </c>
      <c r="H180" s="163">
        <v>27</v>
      </c>
      <c r="I180" s="164"/>
      <c r="J180" s="165">
        <f aca="true" t="shared" si="30" ref="J180:J186">ROUND(I180*H180,2)</f>
        <v>0</v>
      </c>
      <c r="K180" s="166"/>
      <c r="L180" s="30"/>
      <c r="M180" s="167" t="s">
        <v>1</v>
      </c>
      <c r="N180" s="168" t="s">
        <v>41</v>
      </c>
      <c r="O180" s="55"/>
      <c r="P180" s="169">
        <f aca="true" t="shared" si="31" ref="P180:P186">O180*H180</f>
        <v>0</v>
      </c>
      <c r="Q180" s="169">
        <v>0.20624</v>
      </c>
      <c r="R180" s="169">
        <f aca="true" t="shared" si="32" ref="R180:R186">Q180*H180</f>
        <v>5.56848</v>
      </c>
      <c r="S180" s="169">
        <v>0</v>
      </c>
      <c r="T180" s="170">
        <f aca="true" t="shared" si="33" ref="T180:T186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1" t="s">
        <v>130</v>
      </c>
      <c r="AT180" s="171" t="s">
        <v>126</v>
      </c>
      <c r="AU180" s="171" t="s">
        <v>131</v>
      </c>
      <c r="AY180" s="14" t="s">
        <v>124</v>
      </c>
      <c r="BE180" s="172">
        <f aca="true" t="shared" si="34" ref="BE180:BE186">IF(N180="základná",J180,0)</f>
        <v>0</v>
      </c>
      <c r="BF180" s="172">
        <f aca="true" t="shared" si="35" ref="BF180:BF186">IF(N180="znížená",J180,0)</f>
        <v>0</v>
      </c>
      <c r="BG180" s="172">
        <f aca="true" t="shared" si="36" ref="BG180:BG186">IF(N180="zákl. prenesená",J180,0)</f>
        <v>0</v>
      </c>
      <c r="BH180" s="172">
        <f aca="true" t="shared" si="37" ref="BH180:BH186">IF(N180="zníž. prenesená",J180,0)</f>
        <v>0</v>
      </c>
      <c r="BI180" s="172">
        <f aca="true" t="shared" si="38" ref="BI180:BI186">IF(N180="nulová",J180,0)</f>
        <v>0</v>
      </c>
      <c r="BJ180" s="14" t="s">
        <v>131</v>
      </c>
      <c r="BK180" s="172">
        <f aca="true" t="shared" si="39" ref="BK180:BK186">ROUND(I180*H180,2)</f>
        <v>0</v>
      </c>
      <c r="BL180" s="14" t="s">
        <v>130</v>
      </c>
      <c r="BM180" s="171" t="s">
        <v>315</v>
      </c>
    </row>
    <row r="181" spans="1:65" s="2" customFormat="1" ht="24" customHeight="1">
      <c r="A181" s="29"/>
      <c r="B181" s="158"/>
      <c r="C181" s="173" t="s">
        <v>316</v>
      </c>
      <c r="D181" s="173" t="s">
        <v>212</v>
      </c>
      <c r="E181" s="174" t="s">
        <v>317</v>
      </c>
      <c r="F181" s="175" t="s">
        <v>318</v>
      </c>
      <c r="G181" s="176" t="s">
        <v>215</v>
      </c>
      <c r="H181" s="177">
        <v>27.27</v>
      </c>
      <c r="I181" s="178"/>
      <c r="J181" s="179">
        <f t="shared" si="30"/>
        <v>0</v>
      </c>
      <c r="K181" s="180"/>
      <c r="L181" s="181"/>
      <c r="M181" s="182" t="s">
        <v>1</v>
      </c>
      <c r="N181" s="183" t="s">
        <v>41</v>
      </c>
      <c r="O181" s="55"/>
      <c r="P181" s="169">
        <f t="shared" si="31"/>
        <v>0</v>
      </c>
      <c r="Q181" s="169">
        <v>0.09</v>
      </c>
      <c r="R181" s="169">
        <f t="shared" si="32"/>
        <v>2.4543</v>
      </c>
      <c r="S181" s="169">
        <v>0</v>
      </c>
      <c r="T181" s="170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1" t="s">
        <v>156</v>
      </c>
      <c r="AT181" s="171" t="s">
        <v>212</v>
      </c>
      <c r="AU181" s="171" t="s">
        <v>131</v>
      </c>
      <c r="AY181" s="14" t="s">
        <v>124</v>
      </c>
      <c r="BE181" s="172">
        <f t="shared" si="34"/>
        <v>0</v>
      </c>
      <c r="BF181" s="172">
        <f t="shared" si="35"/>
        <v>0</v>
      </c>
      <c r="BG181" s="172">
        <f t="shared" si="36"/>
        <v>0</v>
      </c>
      <c r="BH181" s="172">
        <f t="shared" si="37"/>
        <v>0</v>
      </c>
      <c r="BI181" s="172">
        <f t="shared" si="38"/>
        <v>0</v>
      </c>
      <c r="BJ181" s="14" t="s">
        <v>131</v>
      </c>
      <c r="BK181" s="172">
        <f t="shared" si="39"/>
        <v>0</v>
      </c>
      <c r="BL181" s="14" t="s">
        <v>130</v>
      </c>
      <c r="BM181" s="171" t="s">
        <v>319</v>
      </c>
    </row>
    <row r="182" spans="1:65" s="2" customFormat="1" ht="36" customHeight="1">
      <c r="A182" s="29"/>
      <c r="B182" s="158"/>
      <c r="C182" s="159" t="s">
        <v>320</v>
      </c>
      <c r="D182" s="159" t="s">
        <v>126</v>
      </c>
      <c r="E182" s="160" t="s">
        <v>321</v>
      </c>
      <c r="F182" s="161" t="s">
        <v>322</v>
      </c>
      <c r="G182" s="162" t="s">
        <v>172</v>
      </c>
      <c r="H182" s="163">
        <v>10</v>
      </c>
      <c r="I182" s="164"/>
      <c r="J182" s="165">
        <f t="shared" si="30"/>
        <v>0</v>
      </c>
      <c r="K182" s="166"/>
      <c r="L182" s="30"/>
      <c r="M182" s="167" t="s">
        <v>1</v>
      </c>
      <c r="N182" s="168" t="s">
        <v>41</v>
      </c>
      <c r="O182" s="55"/>
      <c r="P182" s="169">
        <f t="shared" si="31"/>
        <v>0</v>
      </c>
      <c r="Q182" s="169">
        <v>0.09853</v>
      </c>
      <c r="R182" s="169">
        <f t="shared" si="32"/>
        <v>0.9853000000000001</v>
      </c>
      <c r="S182" s="169">
        <v>0</v>
      </c>
      <c r="T182" s="170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1" t="s">
        <v>130</v>
      </c>
      <c r="AT182" s="171" t="s">
        <v>126</v>
      </c>
      <c r="AU182" s="171" t="s">
        <v>131</v>
      </c>
      <c r="AY182" s="14" t="s">
        <v>124</v>
      </c>
      <c r="BE182" s="172">
        <f t="shared" si="34"/>
        <v>0</v>
      </c>
      <c r="BF182" s="172">
        <f t="shared" si="35"/>
        <v>0</v>
      </c>
      <c r="BG182" s="172">
        <f t="shared" si="36"/>
        <v>0</v>
      </c>
      <c r="BH182" s="172">
        <f t="shared" si="37"/>
        <v>0</v>
      </c>
      <c r="BI182" s="172">
        <f t="shared" si="38"/>
        <v>0</v>
      </c>
      <c r="BJ182" s="14" t="s">
        <v>131</v>
      </c>
      <c r="BK182" s="172">
        <f t="shared" si="39"/>
        <v>0</v>
      </c>
      <c r="BL182" s="14" t="s">
        <v>130</v>
      </c>
      <c r="BM182" s="171" t="s">
        <v>323</v>
      </c>
    </row>
    <row r="183" spans="1:65" s="2" customFormat="1" ht="24" customHeight="1">
      <c r="A183" s="29"/>
      <c r="B183" s="158"/>
      <c r="C183" s="173" t="s">
        <v>324</v>
      </c>
      <c r="D183" s="173" t="s">
        <v>212</v>
      </c>
      <c r="E183" s="174" t="s">
        <v>325</v>
      </c>
      <c r="F183" s="175" t="s">
        <v>326</v>
      </c>
      <c r="G183" s="176" t="s">
        <v>215</v>
      </c>
      <c r="H183" s="177">
        <v>10.1</v>
      </c>
      <c r="I183" s="178"/>
      <c r="J183" s="179">
        <f t="shared" si="30"/>
        <v>0</v>
      </c>
      <c r="K183" s="180"/>
      <c r="L183" s="181"/>
      <c r="M183" s="182" t="s">
        <v>1</v>
      </c>
      <c r="N183" s="183" t="s">
        <v>41</v>
      </c>
      <c r="O183" s="55"/>
      <c r="P183" s="169">
        <f t="shared" si="31"/>
        <v>0</v>
      </c>
      <c r="Q183" s="169">
        <v>0.023</v>
      </c>
      <c r="R183" s="169">
        <f t="shared" si="32"/>
        <v>0.23229999999999998</v>
      </c>
      <c r="S183" s="169">
        <v>0</v>
      </c>
      <c r="T183" s="170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1" t="s">
        <v>156</v>
      </c>
      <c r="AT183" s="171" t="s">
        <v>212</v>
      </c>
      <c r="AU183" s="171" t="s">
        <v>131</v>
      </c>
      <c r="AY183" s="14" t="s">
        <v>124</v>
      </c>
      <c r="BE183" s="172">
        <f t="shared" si="34"/>
        <v>0</v>
      </c>
      <c r="BF183" s="172">
        <f t="shared" si="35"/>
        <v>0</v>
      </c>
      <c r="BG183" s="172">
        <f t="shared" si="36"/>
        <v>0</v>
      </c>
      <c r="BH183" s="172">
        <f t="shared" si="37"/>
        <v>0</v>
      </c>
      <c r="BI183" s="172">
        <f t="shared" si="38"/>
        <v>0</v>
      </c>
      <c r="BJ183" s="14" t="s">
        <v>131</v>
      </c>
      <c r="BK183" s="172">
        <f t="shared" si="39"/>
        <v>0</v>
      </c>
      <c r="BL183" s="14" t="s">
        <v>130</v>
      </c>
      <c r="BM183" s="171" t="s">
        <v>327</v>
      </c>
    </row>
    <row r="184" spans="1:65" s="2" customFormat="1" ht="24" customHeight="1">
      <c r="A184" s="29"/>
      <c r="B184" s="158"/>
      <c r="C184" s="159" t="s">
        <v>328</v>
      </c>
      <c r="D184" s="159" t="s">
        <v>126</v>
      </c>
      <c r="E184" s="160" t="s">
        <v>329</v>
      </c>
      <c r="F184" s="161" t="s">
        <v>330</v>
      </c>
      <c r="G184" s="162" t="s">
        <v>154</v>
      </c>
      <c r="H184" s="163">
        <v>17.1</v>
      </c>
      <c r="I184" s="164"/>
      <c r="J184" s="165">
        <f t="shared" si="30"/>
        <v>0</v>
      </c>
      <c r="K184" s="166"/>
      <c r="L184" s="30"/>
      <c r="M184" s="167" t="s">
        <v>1</v>
      </c>
      <c r="N184" s="168" t="s">
        <v>41</v>
      </c>
      <c r="O184" s="55"/>
      <c r="P184" s="169">
        <f t="shared" si="31"/>
        <v>0</v>
      </c>
      <c r="Q184" s="169">
        <v>0.02001</v>
      </c>
      <c r="R184" s="169">
        <f t="shared" si="32"/>
        <v>0.342171</v>
      </c>
      <c r="S184" s="169">
        <v>0</v>
      </c>
      <c r="T184" s="170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1" t="s">
        <v>130</v>
      </c>
      <c r="AT184" s="171" t="s">
        <v>126</v>
      </c>
      <c r="AU184" s="171" t="s">
        <v>131</v>
      </c>
      <c r="AY184" s="14" t="s">
        <v>124</v>
      </c>
      <c r="BE184" s="172">
        <f t="shared" si="34"/>
        <v>0</v>
      </c>
      <c r="BF184" s="172">
        <f t="shared" si="35"/>
        <v>0</v>
      </c>
      <c r="BG184" s="172">
        <f t="shared" si="36"/>
        <v>0</v>
      </c>
      <c r="BH184" s="172">
        <f t="shared" si="37"/>
        <v>0</v>
      </c>
      <c r="BI184" s="172">
        <f t="shared" si="38"/>
        <v>0</v>
      </c>
      <c r="BJ184" s="14" t="s">
        <v>131</v>
      </c>
      <c r="BK184" s="172">
        <f t="shared" si="39"/>
        <v>0</v>
      </c>
      <c r="BL184" s="14" t="s">
        <v>130</v>
      </c>
      <c r="BM184" s="171" t="s">
        <v>331</v>
      </c>
    </row>
    <row r="185" spans="1:65" s="2" customFormat="1" ht="24" customHeight="1">
      <c r="A185" s="29"/>
      <c r="B185" s="158"/>
      <c r="C185" s="159" t="s">
        <v>332</v>
      </c>
      <c r="D185" s="159" t="s">
        <v>126</v>
      </c>
      <c r="E185" s="160" t="s">
        <v>333</v>
      </c>
      <c r="F185" s="161" t="s">
        <v>334</v>
      </c>
      <c r="G185" s="162" t="s">
        <v>129</v>
      </c>
      <c r="H185" s="163">
        <v>2</v>
      </c>
      <c r="I185" s="164"/>
      <c r="J185" s="165">
        <f t="shared" si="30"/>
        <v>0</v>
      </c>
      <c r="K185" s="166"/>
      <c r="L185" s="30"/>
      <c r="M185" s="167" t="s">
        <v>1</v>
      </c>
      <c r="N185" s="168" t="s">
        <v>41</v>
      </c>
      <c r="O185" s="55"/>
      <c r="P185" s="169">
        <f t="shared" si="31"/>
        <v>0</v>
      </c>
      <c r="Q185" s="169">
        <v>0</v>
      </c>
      <c r="R185" s="169">
        <f t="shared" si="32"/>
        <v>0</v>
      </c>
      <c r="S185" s="169">
        <v>2.2</v>
      </c>
      <c r="T185" s="170">
        <f t="shared" si="33"/>
        <v>4.4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1" t="s">
        <v>130</v>
      </c>
      <c r="AT185" s="171" t="s">
        <v>126</v>
      </c>
      <c r="AU185" s="171" t="s">
        <v>131</v>
      </c>
      <c r="AY185" s="14" t="s">
        <v>124</v>
      </c>
      <c r="BE185" s="172">
        <f t="shared" si="34"/>
        <v>0</v>
      </c>
      <c r="BF185" s="172">
        <f t="shared" si="35"/>
        <v>0</v>
      </c>
      <c r="BG185" s="172">
        <f t="shared" si="36"/>
        <v>0</v>
      </c>
      <c r="BH185" s="172">
        <f t="shared" si="37"/>
        <v>0</v>
      </c>
      <c r="BI185" s="172">
        <f t="shared" si="38"/>
        <v>0</v>
      </c>
      <c r="BJ185" s="14" t="s">
        <v>131</v>
      </c>
      <c r="BK185" s="172">
        <f t="shared" si="39"/>
        <v>0</v>
      </c>
      <c r="BL185" s="14" t="s">
        <v>130</v>
      </c>
      <c r="BM185" s="171" t="s">
        <v>335</v>
      </c>
    </row>
    <row r="186" spans="1:65" s="2" customFormat="1" ht="24" customHeight="1">
      <c r="A186" s="29"/>
      <c r="B186" s="158"/>
      <c r="C186" s="159" t="s">
        <v>336</v>
      </c>
      <c r="D186" s="159" t="s">
        <v>126</v>
      </c>
      <c r="E186" s="160" t="s">
        <v>337</v>
      </c>
      <c r="F186" s="161" t="s">
        <v>338</v>
      </c>
      <c r="G186" s="162" t="s">
        <v>206</v>
      </c>
      <c r="H186" s="163">
        <v>0.2</v>
      </c>
      <c r="I186" s="164"/>
      <c r="J186" s="165">
        <f t="shared" si="30"/>
        <v>0</v>
      </c>
      <c r="K186" s="166"/>
      <c r="L186" s="30"/>
      <c r="M186" s="167" t="s">
        <v>1</v>
      </c>
      <c r="N186" s="168" t="s">
        <v>41</v>
      </c>
      <c r="O186" s="55"/>
      <c r="P186" s="169">
        <f t="shared" si="31"/>
        <v>0</v>
      </c>
      <c r="Q186" s="169">
        <v>0</v>
      </c>
      <c r="R186" s="169">
        <f t="shared" si="32"/>
        <v>0</v>
      </c>
      <c r="S186" s="169">
        <v>1</v>
      </c>
      <c r="T186" s="170">
        <f t="shared" si="33"/>
        <v>0.2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1" t="s">
        <v>130</v>
      </c>
      <c r="AT186" s="171" t="s">
        <v>126</v>
      </c>
      <c r="AU186" s="171" t="s">
        <v>131</v>
      </c>
      <c r="AY186" s="14" t="s">
        <v>124</v>
      </c>
      <c r="BE186" s="172">
        <f t="shared" si="34"/>
        <v>0</v>
      </c>
      <c r="BF186" s="172">
        <f t="shared" si="35"/>
        <v>0</v>
      </c>
      <c r="BG186" s="172">
        <f t="shared" si="36"/>
        <v>0</v>
      </c>
      <c r="BH186" s="172">
        <f t="shared" si="37"/>
        <v>0</v>
      </c>
      <c r="BI186" s="172">
        <f t="shared" si="38"/>
        <v>0</v>
      </c>
      <c r="BJ186" s="14" t="s">
        <v>131</v>
      </c>
      <c r="BK186" s="172">
        <f t="shared" si="39"/>
        <v>0</v>
      </c>
      <c r="BL186" s="14" t="s">
        <v>130</v>
      </c>
      <c r="BM186" s="171" t="s">
        <v>339</v>
      </c>
    </row>
    <row r="187" spans="2:63" s="12" customFormat="1" ht="22.9" customHeight="1">
      <c r="B187" s="145"/>
      <c r="D187" s="146" t="s">
        <v>74</v>
      </c>
      <c r="E187" s="156" t="s">
        <v>340</v>
      </c>
      <c r="F187" s="156" t="s">
        <v>341</v>
      </c>
      <c r="I187" s="148"/>
      <c r="J187" s="157">
        <f>BK187</f>
        <v>0</v>
      </c>
      <c r="L187" s="145"/>
      <c r="M187" s="150"/>
      <c r="N187" s="151"/>
      <c r="O187" s="151"/>
      <c r="P187" s="152">
        <f>P188</f>
        <v>0</v>
      </c>
      <c r="Q187" s="151"/>
      <c r="R187" s="152">
        <f>R188</f>
        <v>0</v>
      </c>
      <c r="S187" s="151"/>
      <c r="T187" s="153">
        <f>T188</f>
        <v>0</v>
      </c>
      <c r="AR187" s="146" t="s">
        <v>83</v>
      </c>
      <c r="AT187" s="154" t="s">
        <v>74</v>
      </c>
      <c r="AU187" s="154" t="s">
        <v>83</v>
      </c>
      <c r="AY187" s="146" t="s">
        <v>124</v>
      </c>
      <c r="BK187" s="155">
        <f>BK188</f>
        <v>0</v>
      </c>
    </row>
    <row r="188" spans="1:65" s="2" customFormat="1" ht="24" customHeight="1">
      <c r="A188" s="29"/>
      <c r="B188" s="158"/>
      <c r="C188" s="159" t="s">
        <v>342</v>
      </c>
      <c r="D188" s="159" t="s">
        <v>126</v>
      </c>
      <c r="E188" s="160" t="s">
        <v>343</v>
      </c>
      <c r="F188" s="161" t="s">
        <v>344</v>
      </c>
      <c r="G188" s="162" t="s">
        <v>206</v>
      </c>
      <c r="H188" s="163">
        <v>168.068</v>
      </c>
      <c r="I188" s="164"/>
      <c r="J188" s="165">
        <f>ROUND(I188*H188,2)</f>
        <v>0</v>
      </c>
      <c r="K188" s="166"/>
      <c r="L188" s="30"/>
      <c r="M188" s="167" t="s">
        <v>1</v>
      </c>
      <c r="N188" s="168" t="s">
        <v>41</v>
      </c>
      <c r="O188" s="55"/>
      <c r="P188" s="169">
        <f>O188*H188</f>
        <v>0</v>
      </c>
      <c r="Q188" s="169">
        <v>0</v>
      </c>
      <c r="R188" s="169">
        <f>Q188*H188</f>
        <v>0</v>
      </c>
      <c r="S188" s="169">
        <v>0</v>
      </c>
      <c r="T188" s="170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1" t="s">
        <v>130</v>
      </c>
      <c r="AT188" s="171" t="s">
        <v>126</v>
      </c>
      <c r="AU188" s="171" t="s">
        <v>131</v>
      </c>
      <c r="AY188" s="14" t="s">
        <v>124</v>
      </c>
      <c r="BE188" s="172">
        <f>IF(N188="základná",J188,0)</f>
        <v>0</v>
      </c>
      <c r="BF188" s="172">
        <f>IF(N188="znížená",J188,0)</f>
        <v>0</v>
      </c>
      <c r="BG188" s="172">
        <f>IF(N188="zákl. prenesená",J188,0)</f>
        <v>0</v>
      </c>
      <c r="BH188" s="172">
        <f>IF(N188="zníž. prenesená",J188,0)</f>
        <v>0</v>
      </c>
      <c r="BI188" s="172">
        <f>IF(N188="nulová",J188,0)</f>
        <v>0</v>
      </c>
      <c r="BJ188" s="14" t="s">
        <v>131</v>
      </c>
      <c r="BK188" s="172">
        <f>ROUND(I188*H188,2)</f>
        <v>0</v>
      </c>
      <c r="BL188" s="14" t="s">
        <v>130</v>
      </c>
      <c r="BM188" s="171" t="s">
        <v>345</v>
      </c>
    </row>
    <row r="189" spans="2:63" s="12" customFormat="1" ht="25.9" customHeight="1">
      <c r="B189" s="145"/>
      <c r="D189" s="146" t="s">
        <v>74</v>
      </c>
      <c r="E189" s="147" t="s">
        <v>346</v>
      </c>
      <c r="F189" s="147" t="s">
        <v>347</v>
      </c>
      <c r="I189" s="148"/>
      <c r="J189" s="149">
        <f>BK189</f>
        <v>0</v>
      </c>
      <c r="L189" s="145"/>
      <c r="M189" s="150"/>
      <c r="N189" s="151"/>
      <c r="O189" s="151"/>
      <c r="P189" s="152">
        <f>P190</f>
        <v>0</v>
      </c>
      <c r="Q189" s="151"/>
      <c r="R189" s="152">
        <f>R190</f>
        <v>0.01266825</v>
      </c>
      <c r="S189" s="151"/>
      <c r="T189" s="153">
        <f>T190</f>
        <v>0</v>
      </c>
      <c r="AR189" s="146" t="s">
        <v>131</v>
      </c>
      <c r="AT189" s="154" t="s">
        <v>74</v>
      </c>
      <c r="AU189" s="154" t="s">
        <v>75</v>
      </c>
      <c r="AY189" s="146" t="s">
        <v>124</v>
      </c>
      <c r="BK189" s="155">
        <f>BK190</f>
        <v>0</v>
      </c>
    </row>
    <row r="190" spans="2:63" s="12" customFormat="1" ht="22.9" customHeight="1">
      <c r="B190" s="145"/>
      <c r="D190" s="146" t="s">
        <v>74</v>
      </c>
      <c r="E190" s="156" t="s">
        <v>348</v>
      </c>
      <c r="F190" s="156" t="s">
        <v>349</v>
      </c>
      <c r="I190" s="148"/>
      <c r="J190" s="157">
        <f>BK190</f>
        <v>0</v>
      </c>
      <c r="L190" s="145"/>
      <c r="M190" s="150"/>
      <c r="N190" s="151"/>
      <c r="O190" s="151"/>
      <c r="P190" s="152">
        <f>P191</f>
        <v>0</v>
      </c>
      <c r="Q190" s="151"/>
      <c r="R190" s="152">
        <f>R191</f>
        <v>0.01266825</v>
      </c>
      <c r="S190" s="151"/>
      <c r="T190" s="153">
        <f>T191</f>
        <v>0</v>
      </c>
      <c r="AR190" s="146" t="s">
        <v>131</v>
      </c>
      <c r="AT190" s="154" t="s">
        <v>74</v>
      </c>
      <c r="AU190" s="154" t="s">
        <v>83</v>
      </c>
      <c r="AY190" s="146" t="s">
        <v>124</v>
      </c>
      <c r="BK190" s="155">
        <f>BK191</f>
        <v>0</v>
      </c>
    </row>
    <row r="191" spans="1:65" s="2" customFormat="1" ht="36" customHeight="1">
      <c r="A191" s="29"/>
      <c r="B191" s="158"/>
      <c r="C191" s="159" t="s">
        <v>350</v>
      </c>
      <c r="D191" s="159" t="s">
        <v>126</v>
      </c>
      <c r="E191" s="160" t="s">
        <v>351</v>
      </c>
      <c r="F191" s="161" t="s">
        <v>352</v>
      </c>
      <c r="G191" s="162" t="s">
        <v>154</v>
      </c>
      <c r="H191" s="163">
        <v>9.975</v>
      </c>
      <c r="I191" s="164"/>
      <c r="J191" s="165">
        <f>ROUND(I191*H191,2)</f>
        <v>0</v>
      </c>
      <c r="K191" s="166"/>
      <c r="L191" s="30"/>
      <c r="M191" s="184" t="s">
        <v>1</v>
      </c>
      <c r="N191" s="185" t="s">
        <v>41</v>
      </c>
      <c r="O191" s="186"/>
      <c r="P191" s="187">
        <f>O191*H191</f>
        <v>0</v>
      </c>
      <c r="Q191" s="187">
        <v>0.00127</v>
      </c>
      <c r="R191" s="187">
        <f>Q191*H191</f>
        <v>0.01266825</v>
      </c>
      <c r="S191" s="187">
        <v>0</v>
      </c>
      <c r="T191" s="188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1" t="s">
        <v>191</v>
      </c>
      <c r="AT191" s="171" t="s">
        <v>126</v>
      </c>
      <c r="AU191" s="171" t="s">
        <v>131</v>
      </c>
      <c r="AY191" s="14" t="s">
        <v>124</v>
      </c>
      <c r="BE191" s="172">
        <f>IF(N191="základná",J191,0)</f>
        <v>0</v>
      </c>
      <c r="BF191" s="172">
        <f>IF(N191="znížená",J191,0)</f>
        <v>0</v>
      </c>
      <c r="BG191" s="172">
        <f>IF(N191="zákl. prenesená",J191,0)</f>
        <v>0</v>
      </c>
      <c r="BH191" s="172">
        <f>IF(N191="zníž. prenesená",J191,0)</f>
        <v>0</v>
      </c>
      <c r="BI191" s="172">
        <f>IF(N191="nulová",J191,0)</f>
        <v>0</v>
      </c>
      <c r="BJ191" s="14" t="s">
        <v>131</v>
      </c>
      <c r="BK191" s="172">
        <f>ROUND(I191*H191,2)</f>
        <v>0</v>
      </c>
      <c r="BL191" s="14" t="s">
        <v>191</v>
      </c>
      <c r="BM191" s="171" t="s">
        <v>353</v>
      </c>
    </row>
    <row r="192" spans="1:31" s="2" customFormat="1" ht="6.95" customHeight="1">
      <c r="A192" s="29"/>
      <c r="B192" s="44"/>
      <c r="C192" s="45"/>
      <c r="D192" s="45"/>
      <c r="E192" s="45"/>
      <c r="F192" s="45"/>
      <c r="G192" s="45"/>
      <c r="H192" s="45"/>
      <c r="I192" s="117"/>
      <c r="J192" s="45"/>
      <c r="K192" s="45"/>
      <c r="L192" s="30"/>
      <c r="M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</row>
  </sheetData>
  <autoFilter ref="C126:K19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9:46" s="1" customFormat="1" ht="36.95" customHeight="1">
      <c r="I2" s="90"/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75</v>
      </c>
    </row>
    <row r="4" spans="2:46" s="1" customFormat="1" ht="24.95" customHeight="1">
      <c r="B4" s="17"/>
      <c r="D4" s="18" t="s">
        <v>91</v>
      </c>
      <c r="I4" s="90"/>
      <c r="L4" s="17"/>
      <c r="M4" s="92" t="s">
        <v>9</v>
      </c>
      <c r="AT4" s="14" t="s">
        <v>3</v>
      </c>
    </row>
    <row r="5" spans="2:12" s="1" customFormat="1" ht="6.95" customHeight="1">
      <c r="B5" s="17"/>
      <c r="I5" s="90"/>
      <c r="L5" s="17"/>
    </row>
    <row r="6" spans="2:12" s="1" customFormat="1" ht="12" customHeight="1">
      <c r="B6" s="17"/>
      <c r="D6" s="24" t="s">
        <v>15</v>
      </c>
      <c r="I6" s="90"/>
      <c r="L6" s="17"/>
    </row>
    <row r="7" spans="2:12" s="1" customFormat="1" ht="16.5" customHeight="1">
      <c r="B7" s="17"/>
      <c r="E7" s="230" t="str">
        <f>'Rekapitulácia stavby'!K6</f>
        <v>Revitalizácia verejných priestranstiev obce Vojkovce</v>
      </c>
      <c r="F7" s="231"/>
      <c r="G7" s="231"/>
      <c r="H7" s="231"/>
      <c r="I7" s="90"/>
      <c r="L7" s="17"/>
    </row>
    <row r="8" spans="1:31" s="2" customFormat="1" ht="12" customHeight="1">
      <c r="A8" s="29"/>
      <c r="B8" s="30"/>
      <c r="C8" s="29"/>
      <c r="D8" s="24" t="s">
        <v>92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0" t="s">
        <v>354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26. 9. 2019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13"/>
      <c r="G18" s="213"/>
      <c r="H18" s="213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7" t="s">
        <v>1</v>
      </c>
      <c r="F27" s="217"/>
      <c r="G27" s="217"/>
      <c r="H27" s="21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35</v>
      </c>
      <c r="E30" s="29"/>
      <c r="F30" s="29"/>
      <c r="G30" s="29"/>
      <c r="H30" s="29"/>
      <c r="I30" s="93"/>
      <c r="J30" s="68">
        <f>ROUND(J127,2)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101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39</v>
      </c>
      <c r="E33" s="24" t="s">
        <v>40</v>
      </c>
      <c r="F33" s="103">
        <f>ROUND((SUM(BE127:BE166)),2)</f>
        <v>0</v>
      </c>
      <c r="G33" s="29"/>
      <c r="H33" s="29"/>
      <c r="I33" s="104">
        <v>0.2</v>
      </c>
      <c r="J33" s="103">
        <f>ROUND(((SUM(BE127:BE166))*I33),2)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3">
        <f>ROUND((SUM(BF127:BF166)),2)</f>
        <v>0</v>
      </c>
      <c r="G34" s="29"/>
      <c r="H34" s="29"/>
      <c r="I34" s="104">
        <v>0.2</v>
      </c>
      <c r="J34" s="103">
        <f>ROUND(((SUM(BF127:BF166))*I34),2)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42</v>
      </c>
      <c r="F35" s="103">
        <f>ROUND((SUM(BG127:BG166)),2)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43</v>
      </c>
      <c r="F36" s="103">
        <f>ROUND((SUM(BH127:BH166)),2)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44</v>
      </c>
      <c r="F37" s="103">
        <f>ROUND((SUM(BI127:BI166)),2)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45</v>
      </c>
      <c r="E39" s="57"/>
      <c r="F39" s="57"/>
      <c r="G39" s="107" t="s">
        <v>46</v>
      </c>
      <c r="H39" s="108" t="s">
        <v>47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I41" s="90"/>
      <c r="L41" s="17"/>
    </row>
    <row r="42" spans="2:12" s="1" customFormat="1" ht="14.45" customHeight="1">
      <c r="B42" s="17"/>
      <c r="I42" s="90"/>
      <c r="L42" s="17"/>
    </row>
    <row r="43" spans="2:12" s="1" customFormat="1" ht="14.45" customHeight="1">
      <c r="B43" s="17"/>
      <c r="I43" s="90"/>
      <c r="L43" s="17"/>
    </row>
    <row r="44" spans="2:12" s="1" customFormat="1" ht="14.45" customHeight="1">
      <c r="B44" s="17"/>
      <c r="I44" s="90"/>
      <c r="L44" s="17"/>
    </row>
    <row r="45" spans="2:12" s="1" customFormat="1" ht="14.45" customHeight="1">
      <c r="B45" s="17"/>
      <c r="I45" s="90"/>
      <c r="L45" s="17"/>
    </row>
    <row r="46" spans="2:12" s="1" customFormat="1" ht="14.45" customHeight="1">
      <c r="B46" s="17"/>
      <c r="I46" s="90"/>
      <c r="L46" s="17"/>
    </row>
    <row r="47" spans="2:12" s="1" customFormat="1" ht="14.45" customHeight="1">
      <c r="B47" s="17"/>
      <c r="I47" s="90"/>
      <c r="L47" s="17"/>
    </row>
    <row r="48" spans="2:12" s="1" customFormat="1" ht="14.45" customHeight="1">
      <c r="B48" s="17"/>
      <c r="I48" s="90"/>
      <c r="L48" s="17"/>
    </row>
    <row r="49" spans="2:12" s="1" customFormat="1" ht="14.45" customHeight="1">
      <c r="B49" s="17"/>
      <c r="I49" s="90"/>
      <c r="L49" s="17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2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114"/>
      <c r="J61" s="11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114"/>
      <c r="J76" s="11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94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0" t="str">
        <f>E7</f>
        <v>Revitalizácia verejných priestranstiev obce Vojkovce</v>
      </c>
      <c r="F85" s="231"/>
      <c r="G85" s="231"/>
      <c r="H85" s="231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92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10" t="str">
        <f>E9</f>
        <v>02 - Prvky drobnej architektúry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>Vojkovce</v>
      </c>
      <c r="G89" s="29"/>
      <c r="H89" s="29"/>
      <c r="I89" s="94" t="s">
        <v>21</v>
      </c>
      <c r="J89" s="52" t="str">
        <f>IF(J12="","",J12)</f>
        <v>26. 9. 2019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43.15" customHeight="1">
      <c r="A91" s="29"/>
      <c r="B91" s="30"/>
      <c r="C91" s="24" t="s">
        <v>23</v>
      </c>
      <c r="D91" s="29"/>
      <c r="E91" s="29"/>
      <c r="F91" s="22" t="str">
        <f>E15</f>
        <v>Obec Vojkovce, Vojkovce 37, 053 61 Sp. Vlachy</v>
      </c>
      <c r="G91" s="29"/>
      <c r="H91" s="29"/>
      <c r="I91" s="94" t="s">
        <v>29</v>
      </c>
      <c r="J91" s="27" t="str">
        <f>E21</f>
        <v>Arch-01 s.r.o., Železničná 28, 053 61 Sp. Vlachy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9" t="s">
        <v>95</v>
      </c>
      <c r="D94" s="105"/>
      <c r="E94" s="105"/>
      <c r="F94" s="105"/>
      <c r="G94" s="105"/>
      <c r="H94" s="105"/>
      <c r="I94" s="120"/>
      <c r="J94" s="121" t="s">
        <v>96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97</v>
      </c>
      <c r="D96" s="29"/>
      <c r="E96" s="29"/>
      <c r="F96" s="29"/>
      <c r="G96" s="29"/>
      <c r="H96" s="29"/>
      <c r="I96" s="93"/>
      <c r="J96" s="68">
        <f>J127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98</v>
      </c>
    </row>
    <row r="97" spans="2:12" s="9" customFormat="1" ht="24.95" customHeight="1">
      <c r="B97" s="123"/>
      <c r="D97" s="124" t="s">
        <v>99</v>
      </c>
      <c r="E97" s="125"/>
      <c r="F97" s="125"/>
      <c r="G97" s="125"/>
      <c r="H97" s="125"/>
      <c r="I97" s="126"/>
      <c r="J97" s="127">
        <f>J128</f>
        <v>0</v>
      </c>
      <c r="L97" s="123"/>
    </row>
    <row r="98" spans="2:12" s="10" customFormat="1" ht="19.9" customHeight="1">
      <c r="B98" s="128"/>
      <c r="D98" s="129" t="s">
        <v>355</v>
      </c>
      <c r="E98" s="130"/>
      <c r="F98" s="130"/>
      <c r="G98" s="130"/>
      <c r="H98" s="130"/>
      <c r="I98" s="131"/>
      <c r="J98" s="132">
        <f>J129</f>
        <v>0</v>
      </c>
      <c r="L98" s="128"/>
    </row>
    <row r="99" spans="2:12" s="10" customFormat="1" ht="19.9" customHeight="1">
      <c r="B99" s="128"/>
      <c r="D99" s="129" t="s">
        <v>356</v>
      </c>
      <c r="E99" s="130"/>
      <c r="F99" s="130"/>
      <c r="G99" s="130"/>
      <c r="H99" s="130"/>
      <c r="I99" s="131"/>
      <c r="J99" s="132">
        <f>J135</f>
        <v>0</v>
      </c>
      <c r="L99" s="128"/>
    </row>
    <row r="100" spans="2:12" s="10" customFormat="1" ht="19.9" customHeight="1">
      <c r="B100" s="128"/>
      <c r="D100" s="129" t="s">
        <v>357</v>
      </c>
      <c r="E100" s="130"/>
      <c r="F100" s="130"/>
      <c r="G100" s="130"/>
      <c r="H100" s="130"/>
      <c r="I100" s="131"/>
      <c r="J100" s="132">
        <f>J138</f>
        <v>0</v>
      </c>
      <c r="L100" s="128"/>
    </row>
    <row r="101" spans="2:12" s="10" customFormat="1" ht="19.9" customHeight="1">
      <c r="B101" s="128"/>
      <c r="D101" s="129" t="s">
        <v>358</v>
      </c>
      <c r="E101" s="130"/>
      <c r="F101" s="130"/>
      <c r="G101" s="130"/>
      <c r="H101" s="130"/>
      <c r="I101" s="131"/>
      <c r="J101" s="132">
        <f>J142</f>
        <v>0</v>
      </c>
      <c r="L101" s="128"/>
    </row>
    <row r="102" spans="2:12" s="10" customFormat="1" ht="19.9" customHeight="1">
      <c r="B102" s="128"/>
      <c r="D102" s="129" t="s">
        <v>359</v>
      </c>
      <c r="E102" s="130"/>
      <c r="F102" s="130"/>
      <c r="G102" s="130"/>
      <c r="H102" s="130"/>
      <c r="I102" s="131"/>
      <c r="J102" s="132">
        <f>J145</f>
        <v>0</v>
      </c>
      <c r="L102" s="128"/>
    </row>
    <row r="103" spans="2:12" s="10" customFormat="1" ht="19.9" customHeight="1">
      <c r="B103" s="128"/>
      <c r="D103" s="129" t="s">
        <v>360</v>
      </c>
      <c r="E103" s="130"/>
      <c r="F103" s="130"/>
      <c r="G103" s="130"/>
      <c r="H103" s="130"/>
      <c r="I103" s="131"/>
      <c r="J103" s="132">
        <f>J149</f>
        <v>0</v>
      </c>
      <c r="L103" s="128"/>
    </row>
    <row r="104" spans="2:12" s="10" customFormat="1" ht="19.9" customHeight="1">
      <c r="B104" s="128"/>
      <c r="D104" s="129" t="s">
        <v>361</v>
      </c>
      <c r="E104" s="130"/>
      <c r="F104" s="130"/>
      <c r="G104" s="130"/>
      <c r="H104" s="130"/>
      <c r="I104" s="131"/>
      <c r="J104" s="132">
        <f>J154</f>
        <v>0</v>
      </c>
      <c r="L104" s="128"/>
    </row>
    <row r="105" spans="2:12" s="10" customFormat="1" ht="19.9" customHeight="1">
      <c r="B105" s="128"/>
      <c r="D105" s="129" t="s">
        <v>362</v>
      </c>
      <c r="E105" s="130"/>
      <c r="F105" s="130"/>
      <c r="G105" s="130"/>
      <c r="H105" s="130"/>
      <c r="I105" s="131"/>
      <c r="J105" s="132">
        <f>J158</f>
        <v>0</v>
      </c>
      <c r="L105" s="128"/>
    </row>
    <row r="106" spans="2:12" s="10" customFormat="1" ht="19.9" customHeight="1">
      <c r="B106" s="128"/>
      <c r="D106" s="129" t="s">
        <v>363</v>
      </c>
      <c r="E106" s="130"/>
      <c r="F106" s="130"/>
      <c r="G106" s="130"/>
      <c r="H106" s="130"/>
      <c r="I106" s="131"/>
      <c r="J106" s="132">
        <f>J161</f>
        <v>0</v>
      </c>
      <c r="L106" s="128"/>
    </row>
    <row r="107" spans="2:12" s="10" customFormat="1" ht="19.9" customHeight="1">
      <c r="B107" s="128"/>
      <c r="D107" s="129" t="s">
        <v>364</v>
      </c>
      <c r="E107" s="130"/>
      <c r="F107" s="130"/>
      <c r="G107" s="130"/>
      <c r="H107" s="130"/>
      <c r="I107" s="131"/>
      <c r="J107" s="132">
        <f>J164</f>
        <v>0</v>
      </c>
      <c r="L107" s="128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117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118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18" t="s">
        <v>110</v>
      </c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30" t="str">
        <f>E7</f>
        <v>Revitalizácia verejných priestranstiev obce Vojkovce</v>
      </c>
      <c r="F117" s="231"/>
      <c r="G117" s="231"/>
      <c r="H117" s="231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92</v>
      </c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10" t="str">
        <f>E9</f>
        <v>02 - Prvky drobnej architektúry</v>
      </c>
      <c r="F119" s="232"/>
      <c r="G119" s="232"/>
      <c r="H119" s="232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19</v>
      </c>
      <c r="D121" s="29"/>
      <c r="E121" s="29"/>
      <c r="F121" s="22" t="str">
        <f>F12</f>
        <v>Vojkovce</v>
      </c>
      <c r="G121" s="29"/>
      <c r="H121" s="29"/>
      <c r="I121" s="94" t="s">
        <v>21</v>
      </c>
      <c r="J121" s="52" t="str">
        <f>IF(J12="","",J12)</f>
        <v>26. 9. 2019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43.15" customHeight="1">
      <c r="A123" s="29"/>
      <c r="B123" s="30"/>
      <c r="C123" s="24" t="s">
        <v>23</v>
      </c>
      <c r="D123" s="29"/>
      <c r="E123" s="29"/>
      <c r="F123" s="22" t="str">
        <f>E15</f>
        <v>Obec Vojkovce, Vojkovce 37, 053 61 Sp. Vlachy</v>
      </c>
      <c r="G123" s="29"/>
      <c r="H123" s="29"/>
      <c r="I123" s="94" t="s">
        <v>29</v>
      </c>
      <c r="J123" s="27" t="str">
        <f>E21</f>
        <v>Arch-01 s.r.o., Železničná 28, 053 61 Sp. Vlachy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5.2" customHeight="1">
      <c r="A124" s="29"/>
      <c r="B124" s="30"/>
      <c r="C124" s="24" t="s">
        <v>27</v>
      </c>
      <c r="D124" s="29"/>
      <c r="E124" s="29"/>
      <c r="F124" s="22" t="str">
        <f>IF(E18="","",E18)</f>
        <v>Vyplň údaj</v>
      </c>
      <c r="G124" s="29"/>
      <c r="H124" s="29"/>
      <c r="I124" s="94" t="s">
        <v>32</v>
      </c>
      <c r="J124" s="27" t="str">
        <f>E24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93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11" customFormat="1" ht="29.25" customHeight="1">
      <c r="A126" s="133"/>
      <c r="B126" s="134"/>
      <c r="C126" s="135" t="s">
        <v>111</v>
      </c>
      <c r="D126" s="136" t="s">
        <v>60</v>
      </c>
      <c r="E126" s="136" t="s">
        <v>56</v>
      </c>
      <c r="F126" s="136" t="s">
        <v>57</v>
      </c>
      <c r="G126" s="136" t="s">
        <v>112</v>
      </c>
      <c r="H126" s="136" t="s">
        <v>113</v>
      </c>
      <c r="I126" s="137" t="s">
        <v>114</v>
      </c>
      <c r="J126" s="138" t="s">
        <v>96</v>
      </c>
      <c r="K126" s="139" t="s">
        <v>115</v>
      </c>
      <c r="L126" s="140"/>
      <c r="M126" s="59" t="s">
        <v>1</v>
      </c>
      <c r="N126" s="60" t="s">
        <v>39</v>
      </c>
      <c r="O126" s="60" t="s">
        <v>116</v>
      </c>
      <c r="P126" s="60" t="s">
        <v>117</v>
      </c>
      <c r="Q126" s="60" t="s">
        <v>118</v>
      </c>
      <c r="R126" s="60" t="s">
        <v>119</v>
      </c>
      <c r="S126" s="60" t="s">
        <v>120</v>
      </c>
      <c r="T126" s="61" t="s">
        <v>121</v>
      </c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63" s="2" customFormat="1" ht="22.9" customHeight="1">
      <c r="A127" s="29"/>
      <c r="B127" s="30"/>
      <c r="C127" s="66" t="s">
        <v>97</v>
      </c>
      <c r="D127" s="29"/>
      <c r="E127" s="29"/>
      <c r="F127" s="29"/>
      <c r="G127" s="29"/>
      <c r="H127" s="29"/>
      <c r="I127" s="93"/>
      <c r="J127" s="141">
        <f>BK127</f>
        <v>0</v>
      </c>
      <c r="K127" s="29"/>
      <c r="L127" s="30"/>
      <c r="M127" s="62"/>
      <c r="N127" s="53"/>
      <c r="O127" s="63"/>
      <c r="P127" s="142">
        <f>P128</f>
        <v>0</v>
      </c>
      <c r="Q127" s="63"/>
      <c r="R127" s="142">
        <f>R128</f>
        <v>8.99193498</v>
      </c>
      <c r="S127" s="63"/>
      <c r="T127" s="143">
        <f>T128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74</v>
      </c>
      <c r="AU127" s="14" t="s">
        <v>98</v>
      </c>
      <c r="BK127" s="144">
        <f>BK128</f>
        <v>0</v>
      </c>
    </row>
    <row r="128" spans="2:63" s="12" customFormat="1" ht="25.9" customHeight="1">
      <c r="B128" s="145"/>
      <c r="D128" s="146" t="s">
        <v>74</v>
      </c>
      <c r="E128" s="147" t="s">
        <v>122</v>
      </c>
      <c r="F128" s="147" t="s">
        <v>123</v>
      </c>
      <c r="I128" s="148"/>
      <c r="J128" s="149">
        <f>BK128</f>
        <v>0</v>
      </c>
      <c r="L128" s="145"/>
      <c r="M128" s="150"/>
      <c r="N128" s="151"/>
      <c r="O128" s="151"/>
      <c r="P128" s="152">
        <f>P129+P135+P138+P142+P145+P149+P154+P158+P161+P164</f>
        <v>0</v>
      </c>
      <c r="Q128" s="151"/>
      <c r="R128" s="152">
        <f>R129+R135+R138+R142+R145+R149+R154+R158+R161+R164</f>
        <v>8.99193498</v>
      </c>
      <c r="S128" s="151"/>
      <c r="T128" s="153">
        <f>T129+T135+T138+T142+T145+T149+T154+T158+T161+T164</f>
        <v>0</v>
      </c>
      <c r="AR128" s="146" t="s">
        <v>83</v>
      </c>
      <c r="AT128" s="154" t="s">
        <v>74</v>
      </c>
      <c r="AU128" s="154" t="s">
        <v>75</v>
      </c>
      <c r="AY128" s="146" t="s">
        <v>124</v>
      </c>
      <c r="BK128" s="155">
        <f>BK129+BK135+BK138+BK142+BK145+BK149+BK154+BK158+BK161+BK164</f>
        <v>0</v>
      </c>
    </row>
    <row r="129" spans="2:63" s="12" customFormat="1" ht="22.9" customHeight="1">
      <c r="B129" s="145"/>
      <c r="D129" s="146" t="s">
        <v>74</v>
      </c>
      <c r="E129" s="156" t="s">
        <v>365</v>
      </c>
      <c r="F129" s="156" t="s">
        <v>366</v>
      </c>
      <c r="I129" s="148"/>
      <c r="J129" s="157">
        <f>BK129</f>
        <v>0</v>
      </c>
      <c r="L129" s="145"/>
      <c r="M129" s="150"/>
      <c r="N129" s="151"/>
      <c r="O129" s="151"/>
      <c r="P129" s="152">
        <f>SUM(P130:P134)</f>
        <v>0</v>
      </c>
      <c r="Q129" s="151"/>
      <c r="R129" s="152">
        <f>SUM(R130:R134)</f>
        <v>3.06930114</v>
      </c>
      <c r="S129" s="151"/>
      <c r="T129" s="153">
        <f>SUM(T130:T134)</f>
        <v>0</v>
      </c>
      <c r="AR129" s="146" t="s">
        <v>83</v>
      </c>
      <c r="AT129" s="154" t="s">
        <v>74</v>
      </c>
      <c r="AU129" s="154" t="s">
        <v>83</v>
      </c>
      <c r="AY129" s="146" t="s">
        <v>124</v>
      </c>
      <c r="BK129" s="155">
        <f>SUM(BK130:BK134)</f>
        <v>0</v>
      </c>
    </row>
    <row r="130" spans="1:65" s="2" customFormat="1" ht="24" customHeight="1">
      <c r="A130" s="29"/>
      <c r="B130" s="158"/>
      <c r="C130" s="159" t="s">
        <v>83</v>
      </c>
      <c r="D130" s="159" t="s">
        <v>126</v>
      </c>
      <c r="E130" s="160" t="s">
        <v>367</v>
      </c>
      <c r="F130" s="161" t="s">
        <v>368</v>
      </c>
      <c r="G130" s="162" t="s">
        <v>129</v>
      </c>
      <c r="H130" s="163">
        <v>0.702</v>
      </c>
      <c r="I130" s="164"/>
      <c r="J130" s="165">
        <f>ROUND(I130*H130,2)</f>
        <v>0</v>
      </c>
      <c r="K130" s="166"/>
      <c r="L130" s="30"/>
      <c r="M130" s="167" t="s">
        <v>1</v>
      </c>
      <c r="N130" s="168" t="s">
        <v>41</v>
      </c>
      <c r="O130" s="55"/>
      <c r="P130" s="169">
        <f>O130*H130</f>
        <v>0</v>
      </c>
      <c r="Q130" s="169">
        <v>0</v>
      </c>
      <c r="R130" s="169">
        <f>Q130*H130</f>
        <v>0</v>
      </c>
      <c r="S130" s="169">
        <v>0</v>
      </c>
      <c r="T130" s="17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130</v>
      </c>
      <c r="AT130" s="171" t="s">
        <v>126</v>
      </c>
      <c r="AU130" s="171" t="s">
        <v>131</v>
      </c>
      <c r="AY130" s="14" t="s">
        <v>124</v>
      </c>
      <c r="BE130" s="172">
        <f>IF(N130="základná",J130,0)</f>
        <v>0</v>
      </c>
      <c r="BF130" s="172">
        <f>IF(N130="znížená",J130,0)</f>
        <v>0</v>
      </c>
      <c r="BG130" s="172">
        <f>IF(N130="zákl. prenesená",J130,0)</f>
        <v>0</v>
      </c>
      <c r="BH130" s="172">
        <f>IF(N130="zníž. prenesená",J130,0)</f>
        <v>0</v>
      </c>
      <c r="BI130" s="172">
        <f>IF(N130="nulová",J130,0)</f>
        <v>0</v>
      </c>
      <c r="BJ130" s="14" t="s">
        <v>131</v>
      </c>
      <c r="BK130" s="172">
        <f>ROUND(I130*H130,2)</f>
        <v>0</v>
      </c>
      <c r="BL130" s="14" t="s">
        <v>130</v>
      </c>
      <c r="BM130" s="171" t="s">
        <v>369</v>
      </c>
    </row>
    <row r="131" spans="1:65" s="2" customFormat="1" ht="24" customHeight="1">
      <c r="A131" s="29"/>
      <c r="B131" s="158"/>
      <c r="C131" s="159" t="s">
        <v>131</v>
      </c>
      <c r="D131" s="159" t="s">
        <v>126</v>
      </c>
      <c r="E131" s="160" t="s">
        <v>370</v>
      </c>
      <c r="F131" s="161" t="s">
        <v>371</v>
      </c>
      <c r="G131" s="162" t="s">
        <v>129</v>
      </c>
      <c r="H131" s="163">
        <v>0.702</v>
      </c>
      <c r="I131" s="164"/>
      <c r="J131" s="165">
        <f>ROUND(I131*H131,2)</f>
        <v>0</v>
      </c>
      <c r="K131" s="166"/>
      <c r="L131" s="30"/>
      <c r="M131" s="167" t="s">
        <v>1</v>
      </c>
      <c r="N131" s="168" t="s">
        <v>41</v>
      </c>
      <c r="O131" s="55"/>
      <c r="P131" s="169">
        <f>O131*H131</f>
        <v>0</v>
      </c>
      <c r="Q131" s="169">
        <v>0</v>
      </c>
      <c r="R131" s="169">
        <f>Q131*H131</f>
        <v>0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130</v>
      </c>
      <c r="AT131" s="171" t="s">
        <v>126</v>
      </c>
      <c r="AU131" s="171" t="s">
        <v>131</v>
      </c>
      <c r="AY131" s="14" t="s">
        <v>124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131</v>
      </c>
      <c r="BK131" s="172">
        <f>ROUND(I131*H131,2)</f>
        <v>0</v>
      </c>
      <c r="BL131" s="14" t="s">
        <v>130</v>
      </c>
      <c r="BM131" s="171" t="s">
        <v>372</v>
      </c>
    </row>
    <row r="132" spans="1:65" s="2" customFormat="1" ht="16.5" customHeight="1">
      <c r="A132" s="29"/>
      <c r="B132" s="158"/>
      <c r="C132" s="159" t="s">
        <v>136</v>
      </c>
      <c r="D132" s="159" t="s">
        <v>126</v>
      </c>
      <c r="E132" s="160" t="s">
        <v>373</v>
      </c>
      <c r="F132" s="161" t="s">
        <v>374</v>
      </c>
      <c r="G132" s="162" t="s">
        <v>129</v>
      </c>
      <c r="H132" s="163">
        <v>0.702</v>
      </c>
      <c r="I132" s="164"/>
      <c r="J132" s="165">
        <f>ROUND(I132*H132,2)</f>
        <v>0</v>
      </c>
      <c r="K132" s="166"/>
      <c r="L132" s="30"/>
      <c r="M132" s="167" t="s">
        <v>1</v>
      </c>
      <c r="N132" s="168" t="s">
        <v>41</v>
      </c>
      <c r="O132" s="55"/>
      <c r="P132" s="169">
        <f>O132*H132</f>
        <v>0</v>
      </c>
      <c r="Q132" s="169">
        <v>2.19407</v>
      </c>
      <c r="R132" s="169">
        <f>Q132*H132</f>
        <v>1.54023714</v>
      </c>
      <c r="S132" s="169">
        <v>0</v>
      </c>
      <c r="T132" s="17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130</v>
      </c>
      <c r="AT132" s="171" t="s">
        <v>126</v>
      </c>
      <c r="AU132" s="171" t="s">
        <v>131</v>
      </c>
      <c r="AY132" s="14" t="s">
        <v>124</v>
      </c>
      <c r="BE132" s="172">
        <f>IF(N132="základná",J132,0)</f>
        <v>0</v>
      </c>
      <c r="BF132" s="172">
        <f>IF(N132="znížená",J132,0)</f>
        <v>0</v>
      </c>
      <c r="BG132" s="172">
        <f>IF(N132="zákl. prenesená",J132,0)</f>
        <v>0</v>
      </c>
      <c r="BH132" s="172">
        <f>IF(N132="zníž. prenesená",J132,0)</f>
        <v>0</v>
      </c>
      <c r="BI132" s="172">
        <f>IF(N132="nulová",J132,0)</f>
        <v>0</v>
      </c>
      <c r="BJ132" s="14" t="s">
        <v>131</v>
      </c>
      <c r="BK132" s="172">
        <f>ROUND(I132*H132,2)</f>
        <v>0</v>
      </c>
      <c r="BL132" s="14" t="s">
        <v>130</v>
      </c>
      <c r="BM132" s="171" t="s">
        <v>375</v>
      </c>
    </row>
    <row r="133" spans="1:65" s="2" customFormat="1" ht="24" customHeight="1">
      <c r="A133" s="29"/>
      <c r="B133" s="158"/>
      <c r="C133" s="159" t="s">
        <v>130</v>
      </c>
      <c r="D133" s="159" t="s">
        <v>126</v>
      </c>
      <c r="E133" s="160" t="s">
        <v>376</v>
      </c>
      <c r="F133" s="161" t="s">
        <v>377</v>
      </c>
      <c r="G133" s="162" t="s">
        <v>172</v>
      </c>
      <c r="H133" s="163">
        <v>28.8</v>
      </c>
      <c r="I133" s="164"/>
      <c r="J133" s="165">
        <f>ROUND(I133*H133,2)</f>
        <v>0</v>
      </c>
      <c r="K133" s="166"/>
      <c r="L133" s="30"/>
      <c r="M133" s="167" t="s">
        <v>1</v>
      </c>
      <c r="N133" s="168" t="s">
        <v>41</v>
      </c>
      <c r="O133" s="55"/>
      <c r="P133" s="169">
        <f>O133*H133</f>
        <v>0</v>
      </c>
      <c r="Q133" s="169">
        <v>0.00028</v>
      </c>
      <c r="R133" s="169">
        <f>Q133*H133</f>
        <v>0.008064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191</v>
      </c>
      <c r="AT133" s="171" t="s">
        <v>126</v>
      </c>
      <c r="AU133" s="171" t="s">
        <v>131</v>
      </c>
      <c r="AY133" s="14" t="s">
        <v>124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131</v>
      </c>
      <c r="BK133" s="172">
        <f>ROUND(I133*H133,2)</f>
        <v>0</v>
      </c>
      <c r="BL133" s="14" t="s">
        <v>191</v>
      </c>
      <c r="BM133" s="171" t="s">
        <v>378</v>
      </c>
    </row>
    <row r="134" spans="1:65" s="2" customFormat="1" ht="24" customHeight="1">
      <c r="A134" s="29"/>
      <c r="B134" s="158"/>
      <c r="C134" s="173" t="s">
        <v>143</v>
      </c>
      <c r="D134" s="173" t="s">
        <v>212</v>
      </c>
      <c r="E134" s="174" t="s">
        <v>379</v>
      </c>
      <c r="F134" s="175" t="s">
        <v>380</v>
      </c>
      <c r="G134" s="176" t="s">
        <v>129</v>
      </c>
      <c r="H134" s="177">
        <v>2.34</v>
      </c>
      <c r="I134" s="178"/>
      <c r="J134" s="179">
        <f>ROUND(I134*H134,2)</f>
        <v>0</v>
      </c>
      <c r="K134" s="180"/>
      <c r="L134" s="181"/>
      <c r="M134" s="182" t="s">
        <v>1</v>
      </c>
      <c r="N134" s="183" t="s">
        <v>41</v>
      </c>
      <c r="O134" s="55"/>
      <c r="P134" s="169">
        <f>O134*H134</f>
        <v>0</v>
      </c>
      <c r="Q134" s="169">
        <v>0.65</v>
      </c>
      <c r="R134" s="169">
        <f>Q134*H134</f>
        <v>1.521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257</v>
      </c>
      <c r="AT134" s="171" t="s">
        <v>212</v>
      </c>
      <c r="AU134" s="171" t="s">
        <v>131</v>
      </c>
      <c r="AY134" s="14" t="s">
        <v>124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131</v>
      </c>
      <c r="BK134" s="172">
        <f>ROUND(I134*H134,2)</f>
        <v>0</v>
      </c>
      <c r="BL134" s="14" t="s">
        <v>191</v>
      </c>
      <c r="BM134" s="171" t="s">
        <v>381</v>
      </c>
    </row>
    <row r="135" spans="2:63" s="12" customFormat="1" ht="22.9" customHeight="1">
      <c r="B135" s="145"/>
      <c r="D135" s="146" t="s">
        <v>74</v>
      </c>
      <c r="E135" s="156" t="s">
        <v>382</v>
      </c>
      <c r="F135" s="156" t="s">
        <v>383</v>
      </c>
      <c r="I135" s="148"/>
      <c r="J135" s="157">
        <f>BK135</f>
        <v>0</v>
      </c>
      <c r="L135" s="145"/>
      <c r="M135" s="150"/>
      <c r="N135" s="151"/>
      <c r="O135" s="151"/>
      <c r="P135" s="152">
        <f>SUM(P136:P137)</f>
        <v>0</v>
      </c>
      <c r="Q135" s="151"/>
      <c r="R135" s="152">
        <f>SUM(R136:R137)</f>
        <v>2.0060100000000003</v>
      </c>
      <c r="S135" s="151"/>
      <c r="T135" s="153">
        <f>SUM(T136:T137)</f>
        <v>0</v>
      </c>
      <c r="AR135" s="146" t="s">
        <v>83</v>
      </c>
      <c r="AT135" s="154" t="s">
        <v>74</v>
      </c>
      <c r="AU135" s="154" t="s">
        <v>83</v>
      </c>
      <c r="AY135" s="146" t="s">
        <v>124</v>
      </c>
      <c r="BK135" s="155">
        <f>SUM(BK136:BK137)</f>
        <v>0</v>
      </c>
    </row>
    <row r="136" spans="1:65" s="2" customFormat="1" ht="16.5" customHeight="1">
      <c r="A136" s="29"/>
      <c r="B136" s="158"/>
      <c r="C136" s="159" t="s">
        <v>147</v>
      </c>
      <c r="D136" s="159" t="s">
        <v>126</v>
      </c>
      <c r="E136" s="160" t="s">
        <v>384</v>
      </c>
      <c r="F136" s="161" t="s">
        <v>385</v>
      </c>
      <c r="G136" s="162" t="s">
        <v>215</v>
      </c>
      <c r="H136" s="163">
        <v>9</v>
      </c>
      <c r="I136" s="164"/>
      <c r="J136" s="165">
        <f>ROUND(I136*H136,2)</f>
        <v>0</v>
      </c>
      <c r="K136" s="166"/>
      <c r="L136" s="30"/>
      <c r="M136" s="167" t="s">
        <v>1</v>
      </c>
      <c r="N136" s="168" t="s">
        <v>41</v>
      </c>
      <c r="O136" s="55"/>
      <c r="P136" s="169">
        <f>O136*H136</f>
        <v>0</v>
      </c>
      <c r="Q136" s="169">
        <v>0.20089</v>
      </c>
      <c r="R136" s="169">
        <f>Q136*H136</f>
        <v>1.8080100000000001</v>
      </c>
      <c r="S136" s="169">
        <v>0</v>
      </c>
      <c r="T136" s="17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130</v>
      </c>
      <c r="AT136" s="171" t="s">
        <v>126</v>
      </c>
      <c r="AU136" s="171" t="s">
        <v>131</v>
      </c>
      <c r="AY136" s="14" t="s">
        <v>124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131</v>
      </c>
      <c r="BK136" s="172">
        <f>ROUND(I136*H136,2)</f>
        <v>0</v>
      </c>
      <c r="BL136" s="14" t="s">
        <v>130</v>
      </c>
      <c r="BM136" s="171" t="s">
        <v>386</v>
      </c>
    </row>
    <row r="137" spans="1:65" s="2" customFormat="1" ht="24" customHeight="1">
      <c r="A137" s="29"/>
      <c r="B137" s="158"/>
      <c r="C137" s="173" t="s">
        <v>151</v>
      </c>
      <c r="D137" s="173" t="s">
        <v>212</v>
      </c>
      <c r="E137" s="174" t="s">
        <v>387</v>
      </c>
      <c r="F137" s="175" t="s">
        <v>388</v>
      </c>
      <c r="G137" s="176" t="s">
        <v>215</v>
      </c>
      <c r="H137" s="177">
        <v>9</v>
      </c>
      <c r="I137" s="178"/>
      <c r="J137" s="179">
        <f>ROUND(I137*H137,2)</f>
        <v>0</v>
      </c>
      <c r="K137" s="180"/>
      <c r="L137" s="181"/>
      <c r="M137" s="182" t="s">
        <v>1</v>
      </c>
      <c r="N137" s="183" t="s">
        <v>41</v>
      </c>
      <c r="O137" s="55"/>
      <c r="P137" s="169">
        <f>O137*H137</f>
        <v>0</v>
      </c>
      <c r="Q137" s="169">
        <v>0.022</v>
      </c>
      <c r="R137" s="169">
        <f>Q137*H137</f>
        <v>0.19799999999999998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156</v>
      </c>
      <c r="AT137" s="171" t="s">
        <v>212</v>
      </c>
      <c r="AU137" s="171" t="s">
        <v>131</v>
      </c>
      <c r="AY137" s="14" t="s">
        <v>124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4" t="s">
        <v>131</v>
      </c>
      <c r="BK137" s="172">
        <f>ROUND(I137*H137,2)</f>
        <v>0</v>
      </c>
      <c r="BL137" s="14" t="s">
        <v>130</v>
      </c>
      <c r="BM137" s="171" t="s">
        <v>389</v>
      </c>
    </row>
    <row r="138" spans="2:63" s="12" customFormat="1" ht="22.9" customHeight="1">
      <c r="B138" s="145"/>
      <c r="D138" s="146" t="s">
        <v>74</v>
      </c>
      <c r="E138" s="156" t="s">
        <v>390</v>
      </c>
      <c r="F138" s="156" t="s">
        <v>391</v>
      </c>
      <c r="I138" s="148"/>
      <c r="J138" s="157">
        <f>BK138</f>
        <v>0</v>
      </c>
      <c r="L138" s="145"/>
      <c r="M138" s="150"/>
      <c r="N138" s="151"/>
      <c r="O138" s="151"/>
      <c r="P138" s="152">
        <f>SUM(P139:P141)</f>
        <v>0</v>
      </c>
      <c r="Q138" s="151"/>
      <c r="R138" s="152">
        <f>SUM(R139:R141)</f>
        <v>0.42228000000000004</v>
      </c>
      <c r="S138" s="151"/>
      <c r="T138" s="153">
        <f>SUM(T139:T141)</f>
        <v>0</v>
      </c>
      <c r="AR138" s="146" t="s">
        <v>83</v>
      </c>
      <c r="AT138" s="154" t="s">
        <v>74</v>
      </c>
      <c r="AU138" s="154" t="s">
        <v>83</v>
      </c>
      <c r="AY138" s="146" t="s">
        <v>124</v>
      </c>
      <c r="BK138" s="155">
        <f>SUM(BK139:BK141)</f>
        <v>0</v>
      </c>
    </row>
    <row r="139" spans="1:65" s="2" customFormat="1" ht="24" customHeight="1">
      <c r="A139" s="29"/>
      <c r="B139" s="158"/>
      <c r="C139" s="159" t="s">
        <v>156</v>
      </c>
      <c r="D139" s="159" t="s">
        <v>126</v>
      </c>
      <c r="E139" s="160" t="s">
        <v>392</v>
      </c>
      <c r="F139" s="161" t="s">
        <v>377</v>
      </c>
      <c r="G139" s="162" t="s">
        <v>172</v>
      </c>
      <c r="H139" s="163">
        <v>8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41</v>
      </c>
      <c r="O139" s="55"/>
      <c r="P139" s="169">
        <f>O139*H139</f>
        <v>0</v>
      </c>
      <c r="Q139" s="169">
        <v>0.00028</v>
      </c>
      <c r="R139" s="169">
        <f>Q139*H139</f>
        <v>0.00224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130</v>
      </c>
      <c r="AT139" s="171" t="s">
        <v>126</v>
      </c>
      <c r="AU139" s="171" t="s">
        <v>131</v>
      </c>
      <c r="AY139" s="14" t="s">
        <v>124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131</v>
      </c>
      <c r="BK139" s="172">
        <f>ROUND(I139*H139,2)</f>
        <v>0</v>
      </c>
      <c r="BL139" s="14" t="s">
        <v>130</v>
      </c>
      <c r="BM139" s="171" t="s">
        <v>393</v>
      </c>
    </row>
    <row r="140" spans="1:65" s="2" customFormat="1" ht="24" customHeight="1">
      <c r="A140" s="29"/>
      <c r="B140" s="158"/>
      <c r="C140" s="173" t="s">
        <v>160</v>
      </c>
      <c r="D140" s="173" t="s">
        <v>212</v>
      </c>
      <c r="E140" s="174" t="s">
        <v>379</v>
      </c>
      <c r="F140" s="175" t="s">
        <v>380</v>
      </c>
      <c r="G140" s="176" t="s">
        <v>129</v>
      </c>
      <c r="H140" s="177">
        <v>0.628</v>
      </c>
      <c r="I140" s="178"/>
      <c r="J140" s="179">
        <f>ROUND(I140*H140,2)</f>
        <v>0</v>
      </c>
      <c r="K140" s="180"/>
      <c r="L140" s="181"/>
      <c r="M140" s="182" t="s">
        <v>1</v>
      </c>
      <c r="N140" s="183" t="s">
        <v>41</v>
      </c>
      <c r="O140" s="55"/>
      <c r="P140" s="169">
        <f>O140*H140</f>
        <v>0</v>
      </c>
      <c r="Q140" s="169">
        <v>0.65</v>
      </c>
      <c r="R140" s="169">
        <f>Q140*H140</f>
        <v>0.4082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156</v>
      </c>
      <c r="AT140" s="171" t="s">
        <v>212</v>
      </c>
      <c r="AU140" s="171" t="s">
        <v>131</v>
      </c>
      <c r="AY140" s="14" t="s">
        <v>124</v>
      </c>
      <c r="BE140" s="172">
        <f>IF(N140="základná",J140,0)</f>
        <v>0</v>
      </c>
      <c r="BF140" s="172">
        <f>IF(N140="znížená",J140,0)</f>
        <v>0</v>
      </c>
      <c r="BG140" s="172">
        <f>IF(N140="zákl. prenesená",J140,0)</f>
        <v>0</v>
      </c>
      <c r="BH140" s="172">
        <f>IF(N140="zníž. prenesená",J140,0)</f>
        <v>0</v>
      </c>
      <c r="BI140" s="172">
        <f>IF(N140="nulová",J140,0)</f>
        <v>0</v>
      </c>
      <c r="BJ140" s="14" t="s">
        <v>131</v>
      </c>
      <c r="BK140" s="172">
        <f>ROUND(I140*H140,2)</f>
        <v>0</v>
      </c>
      <c r="BL140" s="14" t="s">
        <v>130</v>
      </c>
      <c r="BM140" s="171" t="s">
        <v>394</v>
      </c>
    </row>
    <row r="141" spans="1:65" s="2" customFormat="1" ht="24" customHeight="1">
      <c r="A141" s="29"/>
      <c r="B141" s="158"/>
      <c r="C141" s="173" t="s">
        <v>164</v>
      </c>
      <c r="D141" s="173" t="s">
        <v>212</v>
      </c>
      <c r="E141" s="174" t="s">
        <v>395</v>
      </c>
      <c r="F141" s="175" t="s">
        <v>396</v>
      </c>
      <c r="G141" s="176" t="s">
        <v>215</v>
      </c>
      <c r="H141" s="177">
        <v>4</v>
      </c>
      <c r="I141" s="178"/>
      <c r="J141" s="179">
        <f>ROUND(I141*H141,2)</f>
        <v>0</v>
      </c>
      <c r="K141" s="180"/>
      <c r="L141" s="181"/>
      <c r="M141" s="182" t="s">
        <v>1</v>
      </c>
      <c r="N141" s="183" t="s">
        <v>41</v>
      </c>
      <c r="O141" s="55"/>
      <c r="P141" s="169">
        <f>O141*H141</f>
        <v>0</v>
      </c>
      <c r="Q141" s="169">
        <v>0.00296</v>
      </c>
      <c r="R141" s="169">
        <f>Q141*H141</f>
        <v>0.01184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156</v>
      </c>
      <c r="AT141" s="171" t="s">
        <v>212</v>
      </c>
      <c r="AU141" s="171" t="s">
        <v>131</v>
      </c>
      <c r="AY141" s="14" t="s">
        <v>124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131</v>
      </c>
      <c r="BK141" s="172">
        <f>ROUND(I141*H141,2)</f>
        <v>0</v>
      </c>
      <c r="BL141" s="14" t="s">
        <v>130</v>
      </c>
      <c r="BM141" s="171" t="s">
        <v>397</v>
      </c>
    </row>
    <row r="142" spans="2:63" s="12" customFormat="1" ht="22.9" customHeight="1">
      <c r="B142" s="145"/>
      <c r="D142" s="146" t="s">
        <v>74</v>
      </c>
      <c r="E142" s="156" t="s">
        <v>398</v>
      </c>
      <c r="F142" s="156" t="s">
        <v>399</v>
      </c>
      <c r="I142" s="148"/>
      <c r="J142" s="157">
        <f>BK142</f>
        <v>0</v>
      </c>
      <c r="L142" s="145"/>
      <c r="M142" s="150"/>
      <c r="N142" s="151"/>
      <c r="O142" s="151"/>
      <c r="P142" s="152">
        <f>SUM(P143:P144)</f>
        <v>0</v>
      </c>
      <c r="Q142" s="151"/>
      <c r="R142" s="152">
        <f>SUM(R143:R144)</f>
        <v>0.17706000000000002</v>
      </c>
      <c r="S142" s="151"/>
      <c r="T142" s="153">
        <f>SUM(T143:T144)</f>
        <v>0</v>
      </c>
      <c r="AR142" s="146" t="s">
        <v>83</v>
      </c>
      <c r="AT142" s="154" t="s">
        <v>74</v>
      </c>
      <c r="AU142" s="154" t="s">
        <v>83</v>
      </c>
      <c r="AY142" s="146" t="s">
        <v>124</v>
      </c>
      <c r="BK142" s="155">
        <f>SUM(BK143:BK144)</f>
        <v>0</v>
      </c>
    </row>
    <row r="143" spans="1:65" s="2" customFormat="1" ht="16.5" customHeight="1">
      <c r="A143" s="29"/>
      <c r="B143" s="158"/>
      <c r="C143" s="159" t="s">
        <v>169</v>
      </c>
      <c r="D143" s="159" t="s">
        <v>126</v>
      </c>
      <c r="E143" s="160" t="s">
        <v>400</v>
      </c>
      <c r="F143" s="161" t="s">
        <v>401</v>
      </c>
      <c r="G143" s="162" t="s">
        <v>215</v>
      </c>
      <c r="H143" s="163">
        <v>6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41</v>
      </c>
      <c r="O143" s="55"/>
      <c r="P143" s="169">
        <f>O143*H143</f>
        <v>0</v>
      </c>
      <c r="Q143" s="169">
        <v>0.00051</v>
      </c>
      <c r="R143" s="169">
        <f>Q143*H143</f>
        <v>0.0030600000000000002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130</v>
      </c>
      <c r="AT143" s="171" t="s">
        <v>126</v>
      </c>
      <c r="AU143" s="171" t="s">
        <v>131</v>
      </c>
      <c r="AY143" s="14" t="s">
        <v>124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131</v>
      </c>
      <c r="BK143" s="172">
        <f>ROUND(I143*H143,2)</f>
        <v>0</v>
      </c>
      <c r="BL143" s="14" t="s">
        <v>130</v>
      </c>
      <c r="BM143" s="171" t="s">
        <v>402</v>
      </c>
    </row>
    <row r="144" spans="1:65" s="2" customFormat="1" ht="24" customHeight="1">
      <c r="A144" s="29"/>
      <c r="B144" s="158"/>
      <c r="C144" s="173" t="s">
        <v>174</v>
      </c>
      <c r="D144" s="173" t="s">
        <v>212</v>
      </c>
      <c r="E144" s="174" t="s">
        <v>403</v>
      </c>
      <c r="F144" s="175" t="s">
        <v>404</v>
      </c>
      <c r="G144" s="176" t="s">
        <v>215</v>
      </c>
      <c r="H144" s="177">
        <v>6</v>
      </c>
      <c r="I144" s="178"/>
      <c r="J144" s="179">
        <f>ROUND(I144*H144,2)</f>
        <v>0</v>
      </c>
      <c r="K144" s="180"/>
      <c r="L144" s="181"/>
      <c r="M144" s="182" t="s">
        <v>1</v>
      </c>
      <c r="N144" s="183" t="s">
        <v>41</v>
      </c>
      <c r="O144" s="55"/>
      <c r="P144" s="169">
        <f>O144*H144</f>
        <v>0</v>
      </c>
      <c r="Q144" s="169">
        <v>0.029</v>
      </c>
      <c r="R144" s="169">
        <f>Q144*H144</f>
        <v>0.17400000000000002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156</v>
      </c>
      <c r="AT144" s="171" t="s">
        <v>212</v>
      </c>
      <c r="AU144" s="171" t="s">
        <v>131</v>
      </c>
      <c r="AY144" s="14" t="s">
        <v>124</v>
      </c>
      <c r="BE144" s="172">
        <f>IF(N144="základná",J144,0)</f>
        <v>0</v>
      </c>
      <c r="BF144" s="172">
        <f>IF(N144="znížená",J144,0)</f>
        <v>0</v>
      </c>
      <c r="BG144" s="172">
        <f>IF(N144="zákl. prenesená",J144,0)</f>
        <v>0</v>
      </c>
      <c r="BH144" s="172">
        <f>IF(N144="zníž. prenesená",J144,0)</f>
        <v>0</v>
      </c>
      <c r="BI144" s="172">
        <f>IF(N144="nulová",J144,0)</f>
        <v>0</v>
      </c>
      <c r="BJ144" s="14" t="s">
        <v>131</v>
      </c>
      <c r="BK144" s="172">
        <f>ROUND(I144*H144,2)</f>
        <v>0</v>
      </c>
      <c r="BL144" s="14" t="s">
        <v>130</v>
      </c>
      <c r="BM144" s="171" t="s">
        <v>405</v>
      </c>
    </row>
    <row r="145" spans="2:63" s="12" customFormat="1" ht="22.9" customHeight="1">
      <c r="B145" s="145"/>
      <c r="D145" s="146" t="s">
        <v>74</v>
      </c>
      <c r="E145" s="156" t="s">
        <v>406</v>
      </c>
      <c r="F145" s="156" t="s">
        <v>407</v>
      </c>
      <c r="I145" s="148"/>
      <c r="J145" s="157">
        <f>BK145</f>
        <v>0</v>
      </c>
      <c r="L145" s="145"/>
      <c r="M145" s="150"/>
      <c r="N145" s="151"/>
      <c r="O145" s="151"/>
      <c r="P145" s="152">
        <f>SUM(P146:P148)</f>
        <v>0</v>
      </c>
      <c r="Q145" s="151"/>
      <c r="R145" s="152">
        <f>SUM(R146:R148)</f>
        <v>0.46898000000000006</v>
      </c>
      <c r="S145" s="151"/>
      <c r="T145" s="153">
        <f>SUM(T146:T148)</f>
        <v>0</v>
      </c>
      <c r="AR145" s="146" t="s">
        <v>83</v>
      </c>
      <c r="AT145" s="154" t="s">
        <v>74</v>
      </c>
      <c r="AU145" s="154" t="s">
        <v>83</v>
      </c>
      <c r="AY145" s="146" t="s">
        <v>124</v>
      </c>
      <c r="BK145" s="155">
        <f>SUM(BK146:BK148)</f>
        <v>0</v>
      </c>
    </row>
    <row r="146" spans="1:65" s="2" customFormat="1" ht="24" customHeight="1">
      <c r="A146" s="29"/>
      <c r="B146" s="158"/>
      <c r="C146" s="159" t="s">
        <v>178</v>
      </c>
      <c r="D146" s="159" t="s">
        <v>126</v>
      </c>
      <c r="E146" s="160" t="s">
        <v>408</v>
      </c>
      <c r="F146" s="161" t="s">
        <v>409</v>
      </c>
      <c r="G146" s="162" t="s">
        <v>215</v>
      </c>
      <c r="H146" s="163">
        <v>2</v>
      </c>
      <c r="I146" s="164"/>
      <c r="J146" s="165">
        <f>ROUND(I146*H146,2)</f>
        <v>0</v>
      </c>
      <c r="K146" s="166"/>
      <c r="L146" s="30"/>
      <c r="M146" s="167" t="s">
        <v>1</v>
      </c>
      <c r="N146" s="168" t="s">
        <v>41</v>
      </c>
      <c r="O146" s="55"/>
      <c r="P146" s="169">
        <f>O146*H146</f>
        <v>0</v>
      </c>
      <c r="Q146" s="169">
        <v>0.00134</v>
      </c>
      <c r="R146" s="169">
        <f>Q146*H146</f>
        <v>0.00268</v>
      </c>
      <c r="S146" s="169">
        <v>0</v>
      </c>
      <c r="T146" s="17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130</v>
      </c>
      <c r="AT146" s="171" t="s">
        <v>126</v>
      </c>
      <c r="AU146" s="171" t="s">
        <v>131</v>
      </c>
      <c r="AY146" s="14" t="s">
        <v>124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131</v>
      </c>
      <c r="BK146" s="172">
        <f>ROUND(I146*H146,2)</f>
        <v>0</v>
      </c>
      <c r="BL146" s="14" t="s">
        <v>130</v>
      </c>
      <c r="BM146" s="171" t="s">
        <v>410</v>
      </c>
    </row>
    <row r="147" spans="1:65" s="2" customFormat="1" ht="24" customHeight="1">
      <c r="A147" s="29"/>
      <c r="B147" s="158"/>
      <c r="C147" s="173" t="s">
        <v>182</v>
      </c>
      <c r="D147" s="173" t="s">
        <v>212</v>
      </c>
      <c r="E147" s="174" t="s">
        <v>411</v>
      </c>
      <c r="F147" s="175" t="s">
        <v>412</v>
      </c>
      <c r="G147" s="176" t="s">
        <v>129</v>
      </c>
      <c r="H147" s="177">
        <v>0.502</v>
      </c>
      <c r="I147" s="178"/>
      <c r="J147" s="179">
        <f>ROUND(I147*H147,2)</f>
        <v>0</v>
      </c>
      <c r="K147" s="180"/>
      <c r="L147" s="181"/>
      <c r="M147" s="182" t="s">
        <v>1</v>
      </c>
      <c r="N147" s="183" t="s">
        <v>41</v>
      </c>
      <c r="O147" s="55"/>
      <c r="P147" s="169">
        <f>O147*H147</f>
        <v>0</v>
      </c>
      <c r="Q147" s="169">
        <v>0.65</v>
      </c>
      <c r="R147" s="169">
        <f>Q147*H147</f>
        <v>0.32630000000000003</v>
      </c>
      <c r="S147" s="169">
        <v>0</v>
      </c>
      <c r="T147" s="170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156</v>
      </c>
      <c r="AT147" s="171" t="s">
        <v>212</v>
      </c>
      <c r="AU147" s="171" t="s">
        <v>131</v>
      </c>
      <c r="AY147" s="14" t="s">
        <v>124</v>
      </c>
      <c r="BE147" s="172">
        <f>IF(N147="základná",J147,0)</f>
        <v>0</v>
      </c>
      <c r="BF147" s="172">
        <f>IF(N147="znížená",J147,0)</f>
        <v>0</v>
      </c>
      <c r="BG147" s="172">
        <f>IF(N147="zákl. prenesená",J147,0)</f>
        <v>0</v>
      </c>
      <c r="BH147" s="172">
        <f>IF(N147="zníž. prenesená",J147,0)</f>
        <v>0</v>
      </c>
      <c r="BI147" s="172">
        <f>IF(N147="nulová",J147,0)</f>
        <v>0</v>
      </c>
      <c r="BJ147" s="14" t="s">
        <v>131</v>
      </c>
      <c r="BK147" s="172">
        <f>ROUND(I147*H147,2)</f>
        <v>0</v>
      </c>
      <c r="BL147" s="14" t="s">
        <v>130</v>
      </c>
      <c r="BM147" s="171" t="s">
        <v>413</v>
      </c>
    </row>
    <row r="148" spans="1:65" s="2" customFormat="1" ht="36" customHeight="1">
      <c r="A148" s="29"/>
      <c r="B148" s="158"/>
      <c r="C148" s="173" t="s">
        <v>186</v>
      </c>
      <c r="D148" s="173" t="s">
        <v>212</v>
      </c>
      <c r="E148" s="174" t="s">
        <v>414</v>
      </c>
      <c r="F148" s="175" t="s">
        <v>415</v>
      </c>
      <c r="G148" s="176" t="s">
        <v>215</v>
      </c>
      <c r="H148" s="177">
        <v>2</v>
      </c>
      <c r="I148" s="178"/>
      <c r="J148" s="179">
        <f>ROUND(I148*H148,2)</f>
        <v>0</v>
      </c>
      <c r="K148" s="180"/>
      <c r="L148" s="181"/>
      <c r="M148" s="182" t="s">
        <v>1</v>
      </c>
      <c r="N148" s="183" t="s">
        <v>41</v>
      </c>
      <c r="O148" s="55"/>
      <c r="P148" s="169">
        <f>O148*H148</f>
        <v>0</v>
      </c>
      <c r="Q148" s="169">
        <v>0.07</v>
      </c>
      <c r="R148" s="169">
        <f>Q148*H148</f>
        <v>0.14</v>
      </c>
      <c r="S148" s="169">
        <v>0</v>
      </c>
      <c r="T148" s="17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156</v>
      </c>
      <c r="AT148" s="171" t="s">
        <v>212</v>
      </c>
      <c r="AU148" s="171" t="s">
        <v>131</v>
      </c>
      <c r="AY148" s="14" t="s">
        <v>124</v>
      </c>
      <c r="BE148" s="172">
        <f>IF(N148="základná",J148,0)</f>
        <v>0</v>
      </c>
      <c r="BF148" s="172">
        <f>IF(N148="znížená",J148,0)</f>
        <v>0</v>
      </c>
      <c r="BG148" s="172">
        <f>IF(N148="zákl. prenesená",J148,0)</f>
        <v>0</v>
      </c>
      <c r="BH148" s="172">
        <f>IF(N148="zníž. prenesená",J148,0)</f>
        <v>0</v>
      </c>
      <c r="BI148" s="172">
        <f>IF(N148="nulová",J148,0)</f>
        <v>0</v>
      </c>
      <c r="BJ148" s="14" t="s">
        <v>131</v>
      </c>
      <c r="BK148" s="172">
        <f>ROUND(I148*H148,2)</f>
        <v>0</v>
      </c>
      <c r="BL148" s="14" t="s">
        <v>130</v>
      </c>
      <c r="BM148" s="171" t="s">
        <v>416</v>
      </c>
    </row>
    <row r="149" spans="2:63" s="12" customFormat="1" ht="22.9" customHeight="1">
      <c r="B149" s="145"/>
      <c r="D149" s="146" t="s">
        <v>74</v>
      </c>
      <c r="E149" s="156" t="s">
        <v>417</v>
      </c>
      <c r="F149" s="156" t="s">
        <v>418</v>
      </c>
      <c r="I149" s="148"/>
      <c r="J149" s="157">
        <f>BK149</f>
        <v>0</v>
      </c>
      <c r="L149" s="145"/>
      <c r="M149" s="150"/>
      <c r="N149" s="151"/>
      <c r="O149" s="151"/>
      <c r="P149" s="152">
        <f>SUM(P150:P153)</f>
        <v>0</v>
      </c>
      <c r="Q149" s="151"/>
      <c r="R149" s="152">
        <f>SUM(R150:R153)</f>
        <v>1.2052638400000002</v>
      </c>
      <c r="S149" s="151"/>
      <c r="T149" s="153">
        <f>SUM(T150:T153)</f>
        <v>0</v>
      </c>
      <c r="AR149" s="146" t="s">
        <v>83</v>
      </c>
      <c r="AT149" s="154" t="s">
        <v>74</v>
      </c>
      <c r="AU149" s="154" t="s">
        <v>83</v>
      </c>
      <c r="AY149" s="146" t="s">
        <v>124</v>
      </c>
      <c r="BK149" s="155">
        <f>SUM(BK150:BK153)</f>
        <v>0</v>
      </c>
    </row>
    <row r="150" spans="1:65" s="2" customFormat="1" ht="24" customHeight="1">
      <c r="A150" s="29"/>
      <c r="B150" s="158"/>
      <c r="C150" s="159" t="s">
        <v>191</v>
      </c>
      <c r="D150" s="159" t="s">
        <v>126</v>
      </c>
      <c r="E150" s="160" t="s">
        <v>367</v>
      </c>
      <c r="F150" s="161" t="s">
        <v>368</v>
      </c>
      <c r="G150" s="162" t="s">
        <v>129</v>
      </c>
      <c r="H150" s="163">
        <v>0.512</v>
      </c>
      <c r="I150" s="164"/>
      <c r="J150" s="165">
        <f>ROUND(I150*H150,2)</f>
        <v>0</v>
      </c>
      <c r="K150" s="166"/>
      <c r="L150" s="30"/>
      <c r="M150" s="167" t="s">
        <v>1</v>
      </c>
      <c r="N150" s="168" t="s">
        <v>41</v>
      </c>
      <c r="O150" s="55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130</v>
      </c>
      <c r="AT150" s="171" t="s">
        <v>126</v>
      </c>
      <c r="AU150" s="171" t="s">
        <v>131</v>
      </c>
      <c r="AY150" s="14" t="s">
        <v>124</v>
      </c>
      <c r="BE150" s="172">
        <f>IF(N150="základná",J150,0)</f>
        <v>0</v>
      </c>
      <c r="BF150" s="172">
        <f>IF(N150="znížená",J150,0)</f>
        <v>0</v>
      </c>
      <c r="BG150" s="172">
        <f>IF(N150="zákl. prenesená",J150,0)</f>
        <v>0</v>
      </c>
      <c r="BH150" s="172">
        <f>IF(N150="zníž. prenesená",J150,0)</f>
        <v>0</v>
      </c>
      <c r="BI150" s="172">
        <f>IF(N150="nulová",J150,0)</f>
        <v>0</v>
      </c>
      <c r="BJ150" s="14" t="s">
        <v>131</v>
      </c>
      <c r="BK150" s="172">
        <f>ROUND(I150*H150,2)</f>
        <v>0</v>
      </c>
      <c r="BL150" s="14" t="s">
        <v>130</v>
      </c>
      <c r="BM150" s="171" t="s">
        <v>419</v>
      </c>
    </row>
    <row r="151" spans="1:65" s="2" customFormat="1" ht="24" customHeight="1">
      <c r="A151" s="29"/>
      <c r="B151" s="158"/>
      <c r="C151" s="159" t="s">
        <v>195</v>
      </c>
      <c r="D151" s="159" t="s">
        <v>126</v>
      </c>
      <c r="E151" s="160" t="s">
        <v>370</v>
      </c>
      <c r="F151" s="161" t="s">
        <v>371</v>
      </c>
      <c r="G151" s="162" t="s">
        <v>129</v>
      </c>
      <c r="H151" s="163">
        <v>0.512</v>
      </c>
      <c r="I151" s="164"/>
      <c r="J151" s="165">
        <f>ROUND(I151*H151,2)</f>
        <v>0</v>
      </c>
      <c r="K151" s="166"/>
      <c r="L151" s="30"/>
      <c r="M151" s="167" t="s">
        <v>1</v>
      </c>
      <c r="N151" s="168" t="s">
        <v>41</v>
      </c>
      <c r="O151" s="55"/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130</v>
      </c>
      <c r="AT151" s="171" t="s">
        <v>126</v>
      </c>
      <c r="AU151" s="171" t="s">
        <v>131</v>
      </c>
      <c r="AY151" s="14" t="s">
        <v>124</v>
      </c>
      <c r="BE151" s="172">
        <f>IF(N151="základná",J151,0)</f>
        <v>0</v>
      </c>
      <c r="BF151" s="172">
        <f>IF(N151="znížená",J151,0)</f>
        <v>0</v>
      </c>
      <c r="BG151" s="172">
        <f>IF(N151="zákl. prenesená",J151,0)</f>
        <v>0</v>
      </c>
      <c r="BH151" s="172">
        <f>IF(N151="zníž. prenesená",J151,0)</f>
        <v>0</v>
      </c>
      <c r="BI151" s="172">
        <f>IF(N151="nulová",J151,0)</f>
        <v>0</v>
      </c>
      <c r="BJ151" s="14" t="s">
        <v>131</v>
      </c>
      <c r="BK151" s="172">
        <f>ROUND(I151*H151,2)</f>
        <v>0</v>
      </c>
      <c r="BL151" s="14" t="s">
        <v>130</v>
      </c>
      <c r="BM151" s="171" t="s">
        <v>420</v>
      </c>
    </row>
    <row r="152" spans="1:65" s="2" customFormat="1" ht="16.5" customHeight="1">
      <c r="A152" s="29"/>
      <c r="B152" s="158"/>
      <c r="C152" s="159" t="s">
        <v>199</v>
      </c>
      <c r="D152" s="159" t="s">
        <v>126</v>
      </c>
      <c r="E152" s="160" t="s">
        <v>373</v>
      </c>
      <c r="F152" s="161" t="s">
        <v>374</v>
      </c>
      <c r="G152" s="162" t="s">
        <v>129</v>
      </c>
      <c r="H152" s="163">
        <v>0.512</v>
      </c>
      <c r="I152" s="164"/>
      <c r="J152" s="165">
        <f>ROUND(I152*H152,2)</f>
        <v>0</v>
      </c>
      <c r="K152" s="166"/>
      <c r="L152" s="30"/>
      <c r="M152" s="167" t="s">
        <v>1</v>
      </c>
      <c r="N152" s="168" t="s">
        <v>41</v>
      </c>
      <c r="O152" s="55"/>
      <c r="P152" s="169">
        <f>O152*H152</f>
        <v>0</v>
      </c>
      <c r="Q152" s="169">
        <v>2.19407</v>
      </c>
      <c r="R152" s="169">
        <f>Q152*H152</f>
        <v>1.1233638400000001</v>
      </c>
      <c r="S152" s="169">
        <v>0</v>
      </c>
      <c r="T152" s="17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130</v>
      </c>
      <c r="AT152" s="171" t="s">
        <v>126</v>
      </c>
      <c r="AU152" s="171" t="s">
        <v>131</v>
      </c>
      <c r="AY152" s="14" t="s">
        <v>124</v>
      </c>
      <c r="BE152" s="172">
        <f>IF(N152="základná",J152,0)</f>
        <v>0</v>
      </c>
      <c r="BF152" s="172">
        <f>IF(N152="znížená",J152,0)</f>
        <v>0</v>
      </c>
      <c r="BG152" s="172">
        <f>IF(N152="zákl. prenesená",J152,0)</f>
        <v>0</v>
      </c>
      <c r="BH152" s="172">
        <f>IF(N152="zníž. prenesená",J152,0)</f>
        <v>0</v>
      </c>
      <c r="BI152" s="172">
        <f>IF(N152="nulová",J152,0)</f>
        <v>0</v>
      </c>
      <c r="BJ152" s="14" t="s">
        <v>131</v>
      </c>
      <c r="BK152" s="172">
        <f>ROUND(I152*H152,2)</f>
        <v>0</v>
      </c>
      <c r="BL152" s="14" t="s">
        <v>130</v>
      </c>
      <c r="BM152" s="171" t="s">
        <v>421</v>
      </c>
    </row>
    <row r="153" spans="1:65" s="2" customFormat="1" ht="24" customHeight="1">
      <c r="A153" s="29"/>
      <c r="B153" s="158"/>
      <c r="C153" s="173" t="s">
        <v>203</v>
      </c>
      <c r="D153" s="173" t="s">
        <v>212</v>
      </c>
      <c r="E153" s="174" t="s">
        <v>422</v>
      </c>
      <c r="F153" s="175" t="s">
        <v>412</v>
      </c>
      <c r="G153" s="176" t="s">
        <v>129</v>
      </c>
      <c r="H153" s="177">
        <v>0.126</v>
      </c>
      <c r="I153" s="178"/>
      <c r="J153" s="179">
        <f>ROUND(I153*H153,2)</f>
        <v>0</v>
      </c>
      <c r="K153" s="180"/>
      <c r="L153" s="181"/>
      <c r="M153" s="182" t="s">
        <v>1</v>
      </c>
      <c r="N153" s="183" t="s">
        <v>41</v>
      </c>
      <c r="O153" s="55"/>
      <c r="P153" s="169">
        <f>O153*H153</f>
        <v>0</v>
      </c>
      <c r="Q153" s="169">
        <v>0.65</v>
      </c>
      <c r="R153" s="169">
        <f>Q153*H153</f>
        <v>0.0819</v>
      </c>
      <c r="S153" s="169">
        <v>0</v>
      </c>
      <c r="T153" s="17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156</v>
      </c>
      <c r="AT153" s="171" t="s">
        <v>212</v>
      </c>
      <c r="AU153" s="171" t="s">
        <v>131</v>
      </c>
      <c r="AY153" s="14" t="s">
        <v>124</v>
      </c>
      <c r="BE153" s="172">
        <f>IF(N153="základná",J153,0)</f>
        <v>0</v>
      </c>
      <c r="BF153" s="172">
        <f>IF(N153="znížená",J153,0)</f>
        <v>0</v>
      </c>
      <c r="BG153" s="172">
        <f>IF(N153="zákl. prenesená",J153,0)</f>
        <v>0</v>
      </c>
      <c r="BH153" s="172">
        <f>IF(N153="zníž. prenesená",J153,0)</f>
        <v>0</v>
      </c>
      <c r="BI153" s="172">
        <f>IF(N153="nulová",J153,0)</f>
        <v>0</v>
      </c>
      <c r="BJ153" s="14" t="s">
        <v>131</v>
      </c>
      <c r="BK153" s="172">
        <f>ROUND(I153*H153,2)</f>
        <v>0</v>
      </c>
      <c r="BL153" s="14" t="s">
        <v>130</v>
      </c>
      <c r="BM153" s="171" t="s">
        <v>423</v>
      </c>
    </row>
    <row r="154" spans="2:63" s="12" customFormat="1" ht="22.9" customHeight="1">
      <c r="B154" s="145"/>
      <c r="D154" s="146" t="s">
        <v>74</v>
      </c>
      <c r="E154" s="156" t="s">
        <v>424</v>
      </c>
      <c r="F154" s="156" t="s">
        <v>425</v>
      </c>
      <c r="I154" s="148"/>
      <c r="J154" s="157">
        <f>BK154</f>
        <v>0</v>
      </c>
      <c r="L154" s="145"/>
      <c r="M154" s="150"/>
      <c r="N154" s="151"/>
      <c r="O154" s="151"/>
      <c r="P154" s="152">
        <f>SUM(P155:P157)</f>
        <v>0</v>
      </c>
      <c r="Q154" s="151"/>
      <c r="R154" s="152">
        <f>SUM(R155:R157)</f>
        <v>0.46849999999999997</v>
      </c>
      <c r="S154" s="151"/>
      <c r="T154" s="153">
        <f>SUM(T155:T157)</f>
        <v>0</v>
      </c>
      <c r="AR154" s="146" t="s">
        <v>83</v>
      </c>
      <c r="AT154" s="154" t="s">
        <v>74</v>
      </c>
      <c r="AU154" s="154" t="s">
        <v>83</v>
      </c>
      <c r="AY154" s="146" t="s">
        <v>124</v>
      </c>
      <c r="BK154" s="155">
        <f>SUM(BK155:BK157)</f>
        <v>0</v>
      </c>
    </row>
    <row r="155" spans="1:65" s="2" customFormat="1" ht="24" customHeight="1">
      <c r="A155" s="29"/>
      <c r="B155" s="158"/>
      <c r="C155" s="159" t="s">
        <v>7</v>
      </c>
      <c r="D155" s="159" t="s">
        <v>126</v>
      </c>
      <c r="E155" s="160" t="s">
        <v>392</v>
      </c>
      <c r="F155" s="161" t="s">
        <v>377</v>
      </c>
      <c r="G155" s="162" t="s">
        <v>172</v>
      </c>
      <c r="H155" s="163">
        <v>8</v>
      </c>
      <c r="I155" s="164"/>
      <c r="J155" s="165">
        <f>ROUND(I155*H155,2)</f>
        <v>0</v>
      </c>
      <c r="K155" s="166"/>
      <c r="L155" s="30"/>
      <c r="M155" s="167" t="s">
        <v>1</v>
      </c>
      <c r="N155" s="168" t="s">
        <v>41</v>
      </c>
      <c r="O155" s="55"/>
      <c r="P155" s="169">
        <f>O155*H155</f>
        <v>0</v>
      </c>
      <c r="Q155" s="169">
        <v>0.00028</v>
      </c>
      <c r="R155" s="169">
        <f>Q155*H155</f>
        <v>0.00224</v>
      </c>
      <c r="S155" s="169">
        <v>0</v>
      </c>
      <c r="T155" s="17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130</v>
      </c>
      <c r="AT155" s="171" t="s">
        <v>126</v>
      </c>
      <c r="AU155" s="171" t="s">
        <v>131</v>
      </c>
      <c r="AY155" s="14" t="s">
        <v>124</v>
      </c>
      <c r="BE155" s="172">
        <f>IF(N155="základná",J155,0)</f>
        <v>0</v>
      </c>
      <c r="BF155" s="172">
        <f>IF(N155="znížená",J155,0)</f>
        <v>0</v>
      </c>
      <c r="BG155" s="172">
        <f>IF(N155="zákl. prenesená",J155,0)</f>
        <v>0</v>
      </c>
      <c r="BH155" s="172">
        <f>IF(N155="zníž. prenesená",J155,0)</f>
        <v>0</v>
      </c>
      <c r="BI155" s="172">
        <f>IF(N155="nulová",J155,0)</f>
        <v>0</v>
      </c>
      <c r="BJ155" s="14" t="s">
        <v>131</v>
      </c>
      <c r="BK155" s="172">
        <f>ROUND(I155*H155,2)</f>
        <v>0</v>
      </c>
      <c r="BL155" s="14" t="s">
        <v>130</v>
      </c>
      <c r="BM155" s="171" t="s">
        <v>426</v>
      </c>
    </row>
    <row r="156" spans="1:65" s="2" customFormat="1" ht="24" customHeight="1">
      <c r="A156" s="29"/>
      <c r="B156" s="158"/>
      <c r="C156" s="173" t="s">
        <v>211</v>
      </c>
      <c r="D156" s="173" t="s">
        <v>212</v>
      </c>
      <c r="E156" s="174" t="s">
        <v>427</v>
      </c>
      <c r="F156" s="175" t="s">
        <v>380</v>
      </c>
      <c r="G156" s="176" t="s">
        <v>129</v>
      </c>
      <c r="H156" s="177">
        <v>0.69</v>
      </c>
      <c r="I156" s="178"/>
      <c r="J156" s="179">
        <f>ROUND(I156*H156,2)</f>
        <v>0</v>
      </c>
      <c r="K156" s="180"/>
      <c r="L156" s="181"/>
      <c r="M156" s="182" t="s">
        <v>1</v>
      </c>
      <c r="N156" s="183" t="s">
        <v>41</v>
      </c>
      <c r="O156" s="55"/>
      <c r="P156" s="169">
        <f>O156*H156</f>
        <v>0</v>
      </c>
      <c r="Q156" s="169">
        <v>0.65</v>
      </c>
      <c r="R156" s="169">
        <f>Q156*H156</f>
        <v>0.44849999999999995</v>
      </c>
      <c r="S156" s="169">
        <v>0</v>
      </c>
      <c r="T156" s="17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156</v>
      </c>
      <c r="AT156" s="171" t="s">
        <v>212</v>
      </c>
      <c r="AU156" s="171" t="s">
        <v>131</v>
      </c>
      <c r="AY156" s="14" t="s">
        <v>124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4" t="s">
        <v>131</v>
      </c>
      <c r="BK156" s="172">
        <f>ROUND(I156*H156,2)</f>
        <v>0</v>
      </c>
      <c r="BL156" s="14" t="s">
        <v>130</v>
      </c>
      <c r="BM156" s="171" t="s">
        <v>428</v>
      </c>
    </row>
    <row r="157" spans="1:65" s="2" customFormat="1" ht="24" customHeight="1">
      <c r="A157" s="29"/>
      <c r="B157" s="158"/>
      <c r="C157" s="173" t="s">
        <v>218</v>
      </c>
      <c r="D157" s="173" t="s">
        <v>212</v>
      </c>
      <c r="E157" s="174" t="s">
        <v>395</v>
      </c>
      <c r="F157" s="175" t="s">
        <v>396</v>
      </c>
      <c r="G157" s="176" t="s">
        <v>215</v>
      </c>
      <c r="H157" s="177">
        <v>6</v>
      </c>
      <c r="I157" s="178"/>
      <c r="J157" s="179">
        <f>ROUND(I157*H157,2)</f>
        <v>0</v>
      </c>
      <c r="K157" s="180"/>
      <c r="L157" s="181"/>
      <c r="M157" s="182" t="s">
        <v>1</v>
      </c>
      <c r="N157" s="183" t="s">
        <v>41</v>
      </c>
      <c r="O157" s="55"/>
      <c r="P157" s="169">
        <f>O157*H157</f>
        <v>0</v>
      </c>
      <c r="Q157" s="169">
        <v>0.00296</v>
      </c>
      <c r="R157" s="169">
        <f>Q157*H157</f>
        <v>0.017759999999999998</v>
      </c>
      <c r="S157" s="169">
        <v>0</v>
      </c>
      <c r="T157" s="170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156</v>
      </c>
      <c r="AT157" s="171" t="s">
        <v>212</v>
      </c>
      <c r="AU157" s="171" t="s">
        <v>131</v>
      </c>
      <c r="AY157" s="14" t="s">
        <v>124</v>
      </c>
      <c r="BE157" s="172">
        <f>IF(N157="základná",J157,0)</f>
        <v>0</v>
      </c>
      <c r="BF157" s="172">
        <f>IF(N157="znížená",J157,0)</f>
        <v>0</v>
      </c>
      <c r="BG157" s="172">
        <f>IF(N157="zákl. prenesená",J157,0)</f>
        <v>0</v>
      </c>
      <c r="BH157" s="172">
        <f>IF(N157="zníž. prenesená",J157,0)</f>
        <v>0</v>
      </c>
      <c r="BI157" s="172">
        <f>IF(N157="nulová",J157,0)</f>
        <v>0</v>
      </c>
      <c r="BJ157" s="14" t="s">
        <v>131</v>
      </c>
      <c r="BK157" s="172">
        <f>ROUND(I157*H157,2)</f>
        <v>0</v>
      </c>
      <c r="BL157" s="14" t="s">
        <v>130</v>
      </c>
      <c r="BM157" s="171" t="s">
        <v>429</v>
      </c>
    </row>
    <row r="158" spans="2:63" s="12" customFormat="1" ht="22.9" customHeight="1">
      <c r="B158" s="145"/>
      <c r="D158" s="146" t="s">
        <v>74</v>
      </c>
      <c r="E158" s="156" t="s">
        <v>430</v>
      </c>
      <c r="F158" s="156" t="s">
        <v>431</v>
      </c>
      <c r="I158" s="148"/>
      <c r="J158" s="157">
        <f>BK158</f>
        <v>0</v>
      </c>
      <c r="L158" s="145"/>
      <c r="M158" s="150"/>
      <c r="N158" s="151"/>
      <c r="O158" s="151"/>
      <c r="P158" s="152">
        <f>SUM(P159:P160)</f>
        <v>0</v>
      </c>
      <c r="Q158" s="151"/>
      <c r="R158" s="152">
        <f>SUM(R159:R160)</f>
        <v>0.07876</v>
      </c>
      <c r="S158" s="151"/>
      <c r="T158" s="153">
        <f>SUM(T159:T160)</f>
        <v>0</v>
      </c>
      <c r="AR158" s="146" t="s">
        <v>83</v>
      </c>
      <c r="AT158" s="154" t="s">
        <v>74</v>
      </c>
      <c r="AU158" s="154" t="s">
        <v>83</v>
      </c>
      <c r="AY158" s="146" t="s">
        <v>124</v>
      </c>
      <c r="BK158" s="155">
        <f>SUM(BK159:BK160)</f>
        <v>0</v>
      </c>
    </row>
    <row r="159" spans="1:65" s="2" customFormat="1" ht="36" customHeight="1">
      <c r="A159" s="29"/>
      <c r="B159" s="158"/>
      <c r="C159" s="159" t="s">
        <v>222</v>
      </c>
      <c r="D159" s="159" t="s">
        <v>126</v>
      </c>
      <c r="E159" s="160" t="s">
        <v>432</v>
      </c>
      <c r="F159" s="161" t="s">
        <v>433</v>
      </c>
      <c r="G159" s="162" t="s">
        <v>434</v>
      </c>
      <c r="H159" s="163">
        <v>1</v>
      </c>
      <c r="I159" s="164"/>
      <c r="J159" s="165">
        <f>ROUND(I159*H159,2)</f>
        <v>0</v>
      </c>
      <c r="K159" s="166"/>
      <c r="L159" s="30"/>
      <c r="M159" s="167" t="s">
        <v>1</v>
      </c>
      <c r="N159" s="168" t="s">
        <v>41</v>
      </c>
      <c r="O159" s="55"/>
      <c r="P159" s="169">
        <f>O159*H159</f>
        <v>0</v>
      </c>
      <c r="Q159" s="169">
        <v>0.01376</v>
      </c>
      <c r="R159" s="169">
        <f>Q159*H159</f>
        <v>0.01376</v>
      </c>
      <c r="S159" s="169">
        <v>0</v>
      </c>
      <c r="T159" s="17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130</v>
      </c>
      <c r="AT159" s="171" t="s">
        <v>126</v>
      </c>
      <c r="AU159" s="171" t="s">
        <v>131</v>
      </c>
      <c r="AY159" s="14" t="s">
        <v>124</v>
      </c>
      <c r="BE159" s="172">
        <f>IF(N159="základná",J159,0)</f>
        <v>0</v>
      </c>
      <c r="BF159" s="172">
        <f>IF(N159="znížená",J159,0)</f>
        <v>0</v>
      </c>
      <c r="BG159" s="172">
        <f>IF(N159="zákl. prenesená",J159,0)</f>
        <v>0</v>
      </c>
      <c r="BH159" s="172">
        <f>IF(N159="zníž. prenesená",J159,0)</f>
        <v>0</v>
      </c>
      <c r="BI159" s="172">
        <f>IF(N159="nulová",J159,0)</f>
        <v>0</v>
      </c>
      <c r="BJ159" s="14" t="s">
        <v>131</v>
      </c>
      <c r="BK159" s="172">
        <f>ROUND(I159*H159,2)</f>
        <v>0</v>
      </c>
      <c r="BL159" s="14" t="s">
        <v>130</v>
      </c>
      <c r="BM159" s="171" t="s">
        <v>435</v>
      </c>
    </row>
    <row r="160" spans="1:65" s="2" customFormat="1" ht="24" customHeight="1">
      <c r="A160" s="29"/>
      <c r="B160" s="158"/>
      <c r="C160" s="173" t="s">
        <v>224</v>
      </c>
      <c r="D160" s="173" t="s">
        <v>212</v>
      </c>
      <c r="E160" s="174" t="s">
        <v>436</v>
      </c>
      <c r="F160" s="175" t="s">
        <v>437</v>
      </c>
      <c r="G160" s="176" t="s">
        <v>215</v>
      </c>
      <c r="H160" s="177">
        <v>1</v>
      </c>
      <c r="I160" s="178"/>
      <c r="J160" s="179">
        <f>ROUND(I160*H160,2)</f>
        <v>0</v>
      </c>
      <c r="K160" s="180"/>
      <c r="L160" s="181"/>
      <c r="M160" s="182" t="s">
        <v>1</v>
      </c>
      <c r="N160" s="183" t="s">
        <v>41</v>
      </c>
      <c r="O160" s="55"/>
      <c r="P160" s="169">
        <f>O160*H160</f>
        <v>0</v>
      </c>
      <c r="Q160" s="169">
        <v>0.065</v>
      </c>
      <c r="R160" s="169">
        <f>Q160*H160</f>
        <v>0.065</v>
      </c>
      <c r="S160" s="169">
        <v>0</v>
      </c>
      <c r="T160" s="170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156</v>
      </c>
      <c r="AT160" s="171" t="s">
        <v>212</v>
      </c>
      <c r="AU160" s="171" t="s">
        <v>131</v>
      </c>
      <c r="AY160" s="14" t="s">
        <v>124</v>
      </c>
      <c r="BE160" s="172">
        <f>IF(N160="základná",J160,0)</f>
        <v>0</v>
      </c>
      <c r="BF160" s="172">
        <f>IF(N160="znížená",J160,0)</f>
        <v>0</v>
      </c>
      <c r="BG160" s="172">
        <f>IF(N160="zákl. prenesená",J160,0)</f>
        <v>0</v>
      </c>
      <c r="BH160" s="172">
        <f>IF(N160="zníž. prenesená",J160,0)</f>
        <v>0</v>
      </c>
      <c r="BI160" s="172">
        <f>IF(N160="nulová",J160,0)</f>
        <v>0</v>
      </c>
      <c r="BJ160" s="14" t="s">
        <v>131</v>
      </c>
      <c r="BK160" s="172">
        <f>ROUND(I160*H160,2)</f>
        <v>0</v>
      </c>
      <c r="BL160" s="14" t="s">
        <v>130</v>
      </c>
      <c r="BM160" s="171" t="s">
        <v>438</v>
      </c>
    </row>
    <row r="161" spans="2:63" s="12" customFormat="1" ht="22.9" customHeight="1">
      <c r="B161" s="145"/>
      <c r="D161" s="146" t="s">
        <v>74</v>
      </c>
      <c r="E161" s="156" t="s">
        <v>439</v>
      </c>
      <c r="F161" s="156" t="s">
        <v>440</v>
      </c>
      <c r="I161" s="148"/>
      <c r="J161" s="157">
        <f>BK161</f>
        <v>0</v>
      </c>
      <c r="L161" s="145"/>
      <c r="M161" s="150"/>
      <c r="N161" s="151"/>
      <c r="O161" s="151"/>
      <c r="P161" s="152">
        <f>SUM(P162:P163)</f>
        <v>0</v>
      </c>
      <c r="Q161" s="151"/>
      <c r="R161" s="152">
        <f>SUM(R162:R163)</f>
        <v>0.44578</v>
      </c>
      <c r="S161" s="151"/>
      <c r="T161" s="153">
        <f>SUM(T162:T163)</f>
        <v>0</v>
      </c>
      <c r="AR161" s="146" t="s">
        <v>83</v>
      </c>
      <c r="AT161" s="154" t="s">
        <v>74</v>
      </c>
      <c r="AU161" s="154" t="s">
        <v>83</v>
      </c>
      <c r="AY161" s="146" t="s">
        <v>124</v>
      </c>
      <c r="BK161" s="155">
        <f>SUM(BK162:BK163)</f>
        <v>0</v>
      </c>
    </row>
    <row r="162" spans="1:65" s="2" customFormat="1" ht="16.5" customHeight="1">
      <c r="A162" s="29"/>
      <c r="B162" s="158"/>
      <c r="C162" s="159" t="s">
        <v>229</v>
      </c>
      <c r="D162" s="159" t="s">
        <v>126</v>
      </c>
      <c r="E162" s="160" t="s">
        <v>384</v>
      </c>
      <c r="F162" s="161" t="s">
        <v>385</v>
      </c>
      <c r="G162" s="162" t="s">
        <v>215</v>
      </c>
      <c r="H162" s="163">
        <v>2</v>
      </c>
      <c r="I162" s="164"/>
      <c r="J162" s="165">
        <f>ROUND(I162*H162,2)</f>
        <v>0</v>
      </c>
      <c r="K162" s="166"/>
      <c r="L162" s="30"/>
      <c r="M162" s="167" t="s">
        <v>1</v>
      </c>
      <c r="N162" s="168" t="s">
        <v>41</v>
      </c>
      <c r="O162" s="55"/>
      <c r="P162" s="169">
        <f>O162*H162</f>
        <v>0</v>
      </c>
      <c r="Q162" s="169">
        <v>0.20089</v>
      </c>
      <c r="R162" s="169">
        <f>Q162*H162</f>
        <v>0.40178</v>
      </c>
      <c r="S162" s="169">
        <v>0</v>
      </c>
      <c r="T162" s="170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130</v>
      </c>
      <c r="AT162" s="171" t="s">
        <v>126</v>
      </c>
      <c r="AU162" s="171" t="s">
        <v>131</v>
      </c>
      <c r="AY162" s="14" t="s">
        <v>124</v>
      </c>
      <c r="BE162" s="172">
        <f>IF(N162="základná",J162,0)</f>
        <v>0</v>
      </c>
      <c r="BF162" s="172">
        <f>IF(N162="znížená",J162,0)</f>
        <v>0</v>
      </c>
      <c r="BG162" s="172">
        <f>IF(N162="zákl. prenesená",J162,0)</f>
        <v>0</v>
      </c>
      <c r="BH162" s="172">
        <f>IF(N162="zníž. prenesená",J162,0)</f>
        <v>0</v>
      </c>
      <c r="BI162" s="172">
        <f>IF(N162="nulová",J162,0)</f>
        <v>0</v>
      </c>
      <c r="BJ162" s="14" t="s">
        <v>131</v>
      </c>
      <c r="BK162" s="172">
        <f>ROUND(I162*H162,2)</f>
        <v>0</v>
      </c>
      <c r="BL162" s="14" t="s">
        <v>130</v>
      </c>
      <c r="BM162" s="171" t="s">
        <v>441</v>
      </c>
    </row>
    <row r="163" spans="1:65" s="2" customFormat="1" ht="36" customHeight="1">
      <c r="A163" s="29"/>
      <c r="B163" s="158"/>
      <c r="C163" s="173" t="s">
        <v>233</v>
      </c>
      <c r="D163" s="173" t="s">
        <v>212</v>
      </c>
      <c r="E163" s="174" t="s">
        <v>442</v>
      </c>
      <c r="F163" s="175" t="s">
        <v>443</v>
      </c>
      <c r="G163" s="176" t="s">
        <v>215</v>
      </c>
      <c r="H163" s="177">
        <v>2</v>
      </c>
      <c r="I163" s="178"/>
      <c r="J163" s="179">
        <f>ROUND(I163*H163,2)</f>
        <v>0</v>
      </c>
      <c r="K163" s="180"/>
      <c r="L163" s="181"/>
      <c r="M163" s="182" t="s">
        <v>1</v>
      </c>
      <c r="N163" s="183" t="s">
        <v>41</v>
      </c>
      <c r="O163" s="55"/>
      <c r="P163" s="169">
        <f>O163*H163</f>
        <v>0</v>
      </c>
      <c r="Q163" s="169">
        <v>0.022</v>
      </c>
      <c r="R163" s="169">
        <f>Q163*H163</f>
        <v>0.044</v>
      </c>
      <c r="S163" s="169">
        <v>0</v>
      </c>
      <c r="T163" s="170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156</v>
      </c>
      <c r="AT163" s="171" t="s">
        <v>212</v>
      </c>
      <c r="AU163" s="171" t="s">
        <v>131</v>
      </c>
      <c r="AY163" s="14" t="s">
        <v>124</v>
      </c>
      <c r="BE163" s="172">
        <f>IF(N163="základná",J163,0)</f>
        <v>0</v>
      </c>
      <c r="BF163" s="172">
        <f>IF(N163="znížená",J163,0)</f>
        <v>0</v>
      </c>
      <c r="BG163" s="172">
        <f>IF(N163="zákl. prenesená",J163,0)</f>
        <v>0</v>
      </c>
      <c r="BH163" s="172">
        <f>IF(N163="zníž. prenesená",J163,0)</f>
        <v>0</v>
      </c>
      <c r="BI163" s="172">
        <f>IF(N163="nulová",J163,0)</f>
        <v>0</v>
      </c>
      <c r="BJ163" s="14" t="s">
        <v>131</v>
      </c>
      <c r="BK163" s="172">
        <f>ROUND(I163*H163,2)</f>
        <v>0</v>
      </c>
      <c r="BL163" s="14" t="s">
        <v>130</v>
      </c>
      <c r="BM163" s="171" t="s">
        <v>444</v>
      </c>
    </row>
    <row r="164" spans="2:63" s="12" customFormat="1" ht="22.9" customHeight="1">
      <c r="B164" s="145"/>
      <c r="D164" s="146" t="s">
        <v>74</v>
      </c>
      <c r="E164" s="156" t="s">
        <v>445</v>
      </c>
      <c r="F164" s="156" t="s">
        <v>446</v>
      </c>
      <c r="I164" s="148"/>
      <c r="J164" s="157">
        <f>BK164</f>
        <v>0</v>
      </c>
      <c r="L164" s="145"/>
      <c r="M164" s="150"/>
      <c r="N164" s="151"/>
      <c r="O164" s="151"/>
      <c r="P164" s="152">
        <f>SUM(P165:P166)</f>
        <v>0</v>
      </c>
      <c r="Q164" s="151"/>
      <c r="R164" s="152">
        <f>SUM(R165:R166)</f>
        <v>0.65</v>
      </c>
      <c r="S164" s="151"/>
      <c r="T164" s="153">
        <f>SUM(T165:T166)</f>
        <v>0</v>
      </c>
      <c r="AR164" s="146" t="s">
        <v>83</v>
      </c>
      <c r="AT164" s="154" t="s">
        <v>74</v>
      </c>
      <c r="AU164" s="154" t="s">
        <v>83</v>
      </c>
      <c r="AY164" s="146" t="s">
        <v>124</v>
      </c>
      <c r="BK164" s="155">
        <f>SUM(BK165:BK166)</f>
        <v>0</v>
      </c>
    </row>
    <row r="165" spans="1:65" s="2" customFormat="1" ht="16.5" customHeight="1">
      <c r="A165" s="29"/>
      <c r="B165" s="158"/>
      <c r="C165" s="159" t="s">
        <v>237</v>
      </c>
      <c r="D165" s="159" t="s">
        <v>126</v>
      </c>
      <c r="E165" s="160" t="s">
        <v>447</v>
      </c>
      <c r="F165" s="161" t="s">
        <v>448</v>
      </c>
      <c r="G165" s="162" t="s">
        <v>449</v>
      </c>
      <c r="H165" s="163">
        <v>1</v>
      </c>
      <c r="I165" s="164"/>
      <c r="J165" s="165">
        <f>ROUND(I165*H165,2)</f>
        <v>0</v>
      </c>
      <c r="K165" s="166"/>
      <c r="L165" s="30"/>
      <c r="M165" s="167" t="s">
        <v>1</v>
      </c>
      <c r="N165" s="168" t="s">
        <v>41</v>
      </c>
      <c r="O165" s="55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7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130</v>
      </c>
      <c r="AT165" s="171" t="s">
        <v>126</v>
      </c>
      <c r="AU165" s="171" t="s">
        <v>131</v>
      </c>
      <c r="AY165" s="14" t="s">
        <v>124</v>
      </c>
      <c r="BE165" s="172">
        <f>IF(N165="základná",J165,0)</f>
        <v>0</v>
      </c>
      <c r="BF165" s="172">
        <f>IF(N165="znížená",J165,0)</f>
        <v>0</v>
      </c>
      <c r="BG165" s="172">
        <f>IF(N165="zákl. prenesená",J165,0)</f>
        <v>0</v>
      </c>
      <c r="BH165" s="172">
        <f>IF(N165="zníž. prenesená",J165,0)</f>
        <v>0</v>
      </c>
      <c r="BI165" s="172">
        <f>IF(N165="nulová",J165,0)</f>
        <v>0</v>
      </c>
      <c r="BJ165" s="14" t="s">
        <v>131</v>
      </c>
      <c r="BK165" s="172">
        <f>ROUND(I165*H165,2)</f>
        <v>0</v>
      </c>
      <c r="BL165" s="14" t="s">
        <v>130</v>
      </c>
      <c r="BM165" s="171" t="s">
        <v>450</v>
      </c>
    </row>
    <row r="166" spans="1:65" s="2" customFormat="1" ht="24" customHeight="1">
      <c r="A166" s="29"/>
      <c r="B166" s="158"/>
      <c r="C166" s="173" t="s">
        <v>241</v>
      </c>
      <c r="D166" s="173" t="s">
        <v>212</v>
      </c>
      <c r="E166" s="174" t="s">
        <v>451</v>
      </c>
      <c r="F166" s="175" t="s">
        <v>452</v>
      </c>
      <c r="G166" s="176" t="s">
        <v>449</v>
      </c>
      <c r="H166" s="177">
        <v>1</v>
      </c>
      <c r="I166" s="178"/>
      <c r="J166" s="179">
        <f>ROUND(I166*H166,2)</f>
        <v>0</v>
      </c>
      <c r="K166" s="180"/>
      <c r="L166" s="181"/>
      <c r="M166" s="189" t="s">
        <v>1</v>
      </c>
      <c r="N166" s="190" t="s">
        <v>41</v>
      </c>
      <c r="O166" s="186"/>
      <c r="P166" s="187">
        <f>O166*H166</f>
        <v>0</v>
      </c>
      <c r="Q166" s="187">
        <v>0.65</v>
      </c>
      <c r="R166" s="187">
        <f>Q166*H166</f>
        <v>0.65</v>
      </c>
      <c r="S166" s="187">
        <v>0</v>
      </c>
      <c r="T166" s="188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156</v>
      </c>
      <c r="AT166" s="171" t="s">
        <v>212</v>
      </c>
      <c r="AU166" s="171" t="s">
        <v>131</v>
      </c>
      <c r="AY166" s="14" t="s">
        <v>124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131</v>
      </c>
      <c r="BK166" s="172">
        <f>ROUND(I166*H166,2)</f>
        <v>0</v>
      </c>
      <c r="BL166" s="14" t="s">
        <v>130</v>
      </c>
      <c r="BM166" s="171" t="s">
        <v>453</v>
      </c>
    </row>
    <row r="167" spans="1:31" s="2" customFormat="1" ht="6.95" customHeight="1">
      <c r="A167" s="29"/>
      <c r="B167" s="44"/>
      <c r="C167" s="45"/>
      <c r="D167" s="45"/>
      <c r="E167" s="45"/>
      <c r="F167" s="45"/>
      <c r="G167" s="45"/>
      <c r="H167" s="45"/>
      <c r="I167" s="117"/>
      <c r="J167" s="45"/>
      <c r="K167" s="45"/>
      <c r="L167" s="30"/>
      <c r="M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</sheetData>
  <autoFilter ref="C126:K16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9:46" s="1" customFormat="1" ht="36.95" customHeight="1">
      <c r="I2" s="90"/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75</v>
      </c>
    </row>
    <row r="4" spans="2:46" s="1" customFormat="1" ht="24.95" customHeight="1">
      <c r="B4" s="17"/>
      <c r="D4" s="18" t="s">
        <v>91</v>
      </c>
      <c r="I4" s="90"/>
      <c r="L4" s="17"/>
      <c r="M4" s="92" t="s">
        <v>9</v>
      </c>
      <c r="AT4" s="14" t="s">
        <v>3</v>
      </c>
    </row>
    <row r="5" spans="2:12" s="1" customFormat="1" ht="6.95" customHeight="1">
      <c r="B5" s="17"/>
      <c r="I5" s="90"/>
      <c r="L5" s="17"/>
    </row>
    <row r="6" spans="2:12" s="1" customFormat="1" ht="12" customHeight="1">
      <c r="B6" s="17"/>
      <c r="D6" s="24" t="s">
        <v>15</v>
      </c>
      <c r="I6" s="90"/>
      <c r="L6" s="17"/>
    </row>
    <row r="7" spans="2:12" s="1" customFormat="1" ht="16.5" customHeight="1">
      <c r="B7" s="17"/>
      <c r="E7" s="230" t="str">
        <f>'Rekapitulácia stavby'!K6</f>
        <v>Revitalizácia verejných priestranstiev obce Vojkovce</v>
      </c>
      <c r="F7" s="231"/>
      <c r="G7" s="231"/>
      <c r="H7" s="231"/>
      <c r="I7" s="90"/>
      <c r="L7" s="17"/>
    </row>
    <row r="8" spans="1:31" s="2" customFormat="1" ht="12" customHeight="1">
      <c r="A8" s="29"/>
      <c r="B8" s="30"/>
      <c r="C8" s="29"/>
      <c r="D8" s="24" t="s">
        <v>92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0" t="s">
        <v>454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26. 9. 2019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13"/>
      <c r="G18" s="213"/>
      <c r="H18" s="213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7" t="s">
        <v>1</v>
      </c>
      <c r="F27" s="217"/>
      <c r="G27" s="217"/>
      <c r="H27" s="21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35</v>
      </c>
      <c r="E30" s="29"/>
      <c r="F30" s="29"/>
      <c r="G30" s="29"/>
      <c r="H30" s="29"/>
      <c r="I30" s="93"/>
      <c r="J30" s="68">
        <f>ROUND(J122,2)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101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39</v>
      </c>
      <c r="E33" s="24" t="s">
        <v>40</v>
      </c>
      <c r="F33" s="103">
        <f>ROUND((SUM(BE122:BE168)),2)</f>
        <v>0</v>
      </c>
      <c r="G33" s="29"/>
      <c r="H33" s="29"/>
      <c r="I33" s="104">
        <v>0.2</v>
      </c>
      <c r="J33" s="103">
        <f>ROUND(((SUM(BE122:BE168))*I33),2)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3">
        <f>ROUND((SUM(BF122:BF168)),2)</f>
        <v>0</v>
      </c>
      <c r="G34" s="29"/>
      <c r="H34" s="29"/>
      <c r="I34" s="104">
        <v>0.2</v>
      </c>
      <c r="J34" s="103">
        <f>ROUND(((SUM(BF122:BF168))*I34),2)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42</v>
      </c>
      <c r="F35" s="103">
        <f>ROUND((SUM(BG122:BG168)),2)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43</v>
      </c>
      <c r="F36" s="103">
        <f>ROUND((SUM(BH122:BH168)),2)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44</v>
      </c>
      <c r="F37" s="103">
        <f>ROUND((SUM(BI122:BI168)),2)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45</v>
      </c>
      <c r="E39" s="57"/>
      <c r="F39" s="57"/>
      <c r="G39" s="107" t="s">
        <v>46</v>
      </c>
      <c r="H39" s="108" t="s">
        <v>47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I41" s="90"/>
      <c r="L41" s="17"/>
    </row>
    <row r="42" spans="2:12" s="1" customFormat="1" ht="14.45" customHeight="1">
      <c r="B42" s="17"/>
      <c r="I42" s="90"/>
      <c r="L42" s="17"/>
    </row>
    <row r="43" spans="2:12" s="1" customFormat="1" ht="14.45" customHeight="1">
      <c r="B43" s="17"/>
      <c r="I43" s="90"/>
      <c r="L43" s="17"/>
    </row>
    <row r="44" spans="2:12" s="1" customFormat="1" ht="14.45" customHeight="1">
      <c r="B44" s="17"/>
      <c r="I44" s="90"/>
      <c r="L44" s="17"/>
    </row>
    <row r="45" spans="2:12" s="1" customFormat="1" ht="14.45" customHeight="1">
      <c r="B45" s="17"/>
      <c r="I45" s="90"/>
      <c r="L45" s="17"/>
    </row>
    <row r="46" spans="2:12" s="1" customFormat="1" ht="14.45" customHeight="1">
      <c r="B46" s="17"/>
      <c r="I46" s="90"/>
      <c r="L46" s="17"/>
    </row>
    <row r="47" spans="2:12" s="1" customFormat="1" ht="14.45" customHeight="1">
      <c r="B47" s="17"/>
      <c r="I47" s="90"/>
      <c r="L47" s="17"/>
    </row>
    <row r="48" spans="2:12" s="1" customFormat="1" ht="14.45" customHeight="1">
      <c r="B48" s="17"/>
      <c r="I48" s="90"/>
      <c r="L48" s="17"/>
    </row>
    <row r="49" spans="2:12" s="1" customFormat="1" ht="14.45" customHeight="1">
      <c r="B49" s="17"/>
      <c r="I49" s="90"/>
      <c r="L49" s="17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2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114"/>
      <c r="J61" s="11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114"/>
      <c r="J76" s="11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94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0" t="str">
        <f>E7</f>
        <v>Revitalizácia verejných priestranstiev obce Vojkovce</v>
      </c>
      <c r="F85" s="231"/>
      <c r="G85" s="231"/>
      <c r="H85" s="231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92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10" t="str">
        <f>E9</f>
        <v>03 - Sadové úpravy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>Vojkovce</v>
      </c>
      <c r="G89" s="29"/>
      <c r="H89" s="29"/>
      <c r="I89" s="94" t="s">
        <v>21</v>
      </c>
      <c r="J89" s="52" t="str">
        <f>IF(J12="","",J12)</f>
        <v>26. 9. 2019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43.15" customHeight="1">
      <c r="A91" s="29"/>
      <c r="B91" s="30"/>
      <c r="C91" s="24" t="s">
        <v>23</v>
      </c>
      <c r="D91" s="29"/>
      <c r="E91" s="29"/>
      <c r="F91" s="22" t="str">
        <f>E15</f>
        <v>Obec Vojkovce, Vojkovce 37, 053 61 Sp. Vlachy</v>
      </c>
      <c r="G91" s="29"/>
      <c r="H91" s="29"/>
      <c r="I91" s="94" t="s">
        <v>29</v>
      </c>
      <c r="J91" s="27" t="str">
        <f>E21</f>
        <v>Arch-01 s.r.o., Železničná 28, 053 61 Sp. Vlachy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9" t="s">
        <v>95</v>
      </c>
      <c r="D94" s="105"/>
      <c r="E94" s="105"/>
      <c r="F94" s="105"/>
      <c r="G94" s="105"/>
      <c r="H94" s="105"/>
      <c r="I94" s="120"/>
      <c r="J94" s="121" t="s">
        <v>96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97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98</v>
      </c>
    </row>
    <row r="97" spans="2:12" s="9" customFormat="1" ht="24.95" customHeight="1">
      <c r="B97" s="123"/>
      <c r="D97" s="124" t="s">
        <v>99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2:12" s="10" customFormat="1" ht="19.9" customHeight="1">
      <c r="B98" s="128"/>
      <c r="D98" s="129" t="s">
        <v>100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2:12" s="10" customFormat="1" ht="19.9" customHeight="1">
      <c r="B99" s="128"/>
      <c r="D99" s="129" t="s">
        <v>455</v>
      </c>
      <c r="E99" s="130"/>
      <c r="F99" s="130"/>
      <c r="G99" s="130"/>
      <c r="H99" s="130"/>
      <c r="I99" s="131"/>
      <c r="J99" s="132">
        <f>J157</f>
        <v>0</v>
      </c>
      <c r="L99" s="128"/>
    </row>
    <row r="100" spans="2:12" s="10" customFormat="1" ht="19.9" customHeight="1">
      <c r="B100" s="128"/>
      <c r="D100" s="129" t="s">
        <v>107</v>
      </c>
      <c r="E100" s="130"/>
      <c r="F100" s="130"/>
      <c r="G100" s="130"/>
      <c r="H100" s="130"/>
      <c r="I100" s="131"/>
      <c r="J100" s="132">
        <f>J160</f>
        <v>0</v>
      </c>
      <c r="L100" s="128"/>
    </row>
    <row r="101" spans="2:12" s="9" customFormat="1" ht="24.95" customHeight="1">
      <c r="B101" s="123"/>
      <c r="D101" s="124" t="s">
        <v>108</v>
      </c>
      <c r="E101" s="125"/>
      <c r="F101" s="125"/>
      <c r="G101" s="125"/>
      <c r="H101" s="125"/>
      <c r="I101" s="126"/>
      <c r="J101" s="127">
        <f>J162</f>
        <v>0</v>
      </c>
      <c r="L101" s="123"/>
    </row>
    <row r="102" spans="2:12" s="10" customFormat="1" ht="19.9" customHeight="1">
      <c r="B102" s="128"/>
      <c r="D102" s="129" t="s">
        <v>456</v>
      </c>
      <c r="E102" s="130"/>
      <c r="F102" s="130"/>
      <c r="G102" s="130"/>
      <c r="H102" s="130"/>
      <c r="I102" s="131"/>
      <c r="J102" s="132">
        <f>J163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110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0" t="str">
        <f>E7</f>
        <v>Revitalizácia verejných priestranstiev obce Vojkovce</v>
      </c>
      <c r="F112" s="231"/>
      <c r="G112" s="231"/>
      <c r="H112" s="231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92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210" t="str">
        <f>E9</f>
        <v>03 - Sadové úpravy</v>
      </c>
      <c r="F114" s="232"/>
      <c r="G114" s="232"/>
      <c r="H114" s="232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Vojkovce</v>
      </c>
      <c r="G116" s="29"/>
      <c r="H116" s="29"/>
      <c r="I116" s="94" t="s">
        <v>21</v>
      </c>
      <c r="J116" s="52" t="str">
        <f>IF(J12="","",J12)</f>
        <v>26. 9. 2019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43.15" customHeight="1">
      <c r="A118" s="29"/>
      <c r="B118" s="30"/>
      <c r="C118" s="24" t="s">
        <v>23</v>
      </c>
      <c r="D118" s="29"/>
      <c r="E118" s="29"/>
      <c r="F118" s="22" t="str">
        <f>E15</f>
        <v>Obec Vojkovce, Vojkovce 37, 053 61 Sp. Vlachy</v>
      </c>
      <c r="G118" s="29"/>
      <c r="H118" s="29"/>
      <c r="I118" s="94" t="s">
        <v>29</v>
      </c>
      <c r="J118" s="27" t="str">
        <f>E21</f>
        <v>Arch-01 s.r.o., Železničná 28, 053 61 Sp. Vlachy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94" t="s">
        <v>32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33"/>
      <c r="B121" s="134"/>
      <c r="C121" s="135" t="s">
        <v>111</v>
      </c>
      <c r="D121" s="136" t="s">
        <v>60</v>
      </c>
      <c r="E121" s="136" t="s">
        <v>56</v>
      </c>
      <c r="F121" s="136" t="s">
        <v>57</v>
      </c>
      <c r="G121" s="136" t="s">
        <v>112</v>
      </c>
      <c r="H121" s="136" t="s">
        <v>113</v>
      </c>
      <c r="I121" s="137" t="s">
        <v>114</v>
      </c>
      <c r="J121" s="138" t="s">
        <v>96</v>
      </c>
      <c r="K121" s="139" t="s">
        <v>115</v>
      </c>
      <c r="L121" s="140"/>
      <c r="M121" s="59" t="s">
        <v>1</v>
      </c>
      <c r="N121" s="60" t="s">
        <v>39</v>
      </c>
      <c r="O121" s="60" t="s">
        <v>116</v>
      </c>
      <c r="P121" s="60" t="s">
        <v>117</v>
      </c>
      <c r="Q121" s="60" t="s">
        <v>118</v>
      </c>
      <c r="R121" s="60" t="s">
        <v>119</v>
      </c>
      <c r="S121" s="60" t="s">
        <v>120</v>
      </c>
      <c r="T121" s="61" t="s">
        <v>121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3" s="2" customFormat="1" ht="22.9" customHeight="1">
      <c r="A122" s="29"/>
      <c r="B122" s="30"/>
      <c r="C122" s="66" t="s">
        <v>97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P123+P162</f>
        <v>0</v>
      </c>
      <c r="Q122" s="63"/>
      <c r="R122" s="142">
        <f>R123+R162</f>
        <v>15.506669999999998</v>
      </c>
      <c r="S122" s="63"/>
      <c r="T122" s="143">
        <f>T123+T162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74</v>
      </c>
      <c r="AU122" s="14" t="s">
        <v>98</v>
      </c>
      <c r="BK122" s="144">
        <f>BK123+BK162</f>
        <v>0</v>
      </c>
    </row>
    <row r="123" spans="2:63" s="12" customFormat="1" ht="25.9" customHeight="1">
      <c r="B123" s="145"/>
      <c r="D123" s="146" t="s">
        <v>74</v>
      </c>
      <c r="E123" s="147" t="s">
        <v>122</v>
      </c>
      <c r="F123" s="147" t="s">
        <v>123</v>
      </c>
      <c r="I123" s="148"/>
      <c r="J123" s="149">
        <f>BK123</f>
        <v>0</v>
      </c>
      <c r="L123" s="145"/>
      <c r="M123" s="150"/>
      <c r="N123" s="151"/>
      <c r="O123" s="151"/>
      <c r="P123" s="152">
        <f>P124+P157+P160</f>
        <v>0</v>
      </c>
      <c r="Q123" s="151"/>
      <c r="R123" s="152">
        <f>R124+R157+R160</f>
        <v>15.396849999999999</v>
      </c>
      <c r="S123" s="151"/>
      <c r="T123" s="153">
        <f>T124+T157+T160</f>
        <v>0</v>
      </c>
      <c r="AR123" s="146" t="s">
        <v>83</v>
      </c>
      <c r="AT123" s="154" t="s">
        <v>74</v>
      </c>
      <c r="AU123" s="154" t="s">
        <v>75</v>
      </c>
      <c r="AY123" s="146" t="s">
        <v>124</v>
      </c>
      <c r="BK123" s="155">
        <f>BK124+BK157+BK160</f>
        <v>0</v>
      </c>
    </row>
    <row r="124" spans="2:63" s="12" customFormat="1" ht="22.9" customHeight="1">
      <c r="B124" s="145"/>
      <c r="D124" s="146" t="s">
        <v>74</v>
      </c>
      <c r="E124" s="156" t="s">
        <v>83</v>
      </c>
      <c r="F124" s="156" t="s">
        <v>125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SUM(P125:P156)</f>
        <v>0</v>
      </c>
      <c r="Q124" s="151"/>
      <c r="R124" s="152">
        <f>SUM(R125:R156)</f>
        <v>15.261809999999999</v>
      </c>
      <c r="S124" s="151"/>
      <c r="T124" s="153">
        <f>SUM(T125:T156)</f>
        <v>0</v>
      </c>
      <c r="AR124" s="146" t="s">
        <v>83</v>
      </c>
      <c r="AT124" s="154" t="s">
        <v>74</v>
      </c>
      <c r="AU124" s="154" t="s">
        <v>83</v>
      </c>
      <c r="AY124" s="146" t="s">
        <v>124</v>
      </c>
      <c r="BK124" s="155">
        <f>SUM(BK125:BK156)</f>
        <v>0</v>
      </c>
    </row>
    <row r="125" spans="1:65" s="2" customFormat="1" ht="24" customHeight="1">
      <c r="A125" s="29"/>
      <c r="B125" s="158"/>
      <c r="C125" s="159" t="s">
        <v>83</v>
      </c>
      <c r="D125" s="159" t="s">
        <v>126</v>
      </c>
      <c r="E125" s="160" t="s">
        <v>457</v>
      </c>
      <c r="F125" s="161" t="s">
        <v>458</v>
      </c>
      <c r="G125" s="162" t="s">
        <v>215</v>
      </c>
      <c r="H125" s="163">
        <v>2</v>
      </c>
      <c r="I125" s="164"/>
      <c r="J125" s="165">
        <f aca="true" t="shared" si="0" ref="J125:J156">ROUND(I125*H125,2)</f>
        <v>0</v>
      </c>
      <c r="K125" s="166"/>
      <c r="L125" s="30"/>
      <c r="M125" s="167" t="s">
        <v>1</v>
      </c>
      <c r="N125" s="168" t="s">
        <v>41</v>
      </c>
      <c r="O125" s="55"/>
      <c r="P125" s="169">
        <f aca="true" t="shared" si="1" ref="P125:P156">O125*H125</f>
        <v>0</v>
      </c>
      <c r="Q125" s="169">
        <v>0</v>
      </c>
      <c r="R125" s="169">
        <f aca="true" t="shared" si="2" ref="R125:R156">Q125*H125</f>
        <v>0</v>
      </c>
      <c r="S125" s="169">
        <v>0</v>
      </c>
      <c r="T125" s="170">
        <f aca="true" t="shared" si="3" ref="T125:T156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130</v>
      </c>
      <c r="AT125" s="171" t="s">
        <v>126</v>
      </c>
      <c r="AU125" s="171" t="s">
        <v>131</v>
      </c>
      <c r="AY125" s="14" t="s">
        <v>124</v>
      </c>
      <c r="BE125" s="172">
        <f aca="true" t="shared" si="4" ref="BE125:BE156">IF(N125="základná",J125,0)</f>
        <v>0</v>
      </c>
      <c r="BF125" s="172">
        <f aca="true" t="shared" si="5" ref="BF125:BF156">IF(N125="znížená",J125,0)</f>
        <v>0</v>
      </c>
      <c r="BG125" s="172">
        <f aca="true" t="shared" si="6" ref="BG125:BG156">IF(N125="zákl. prenesená",J125,0)</f>
        <v>0</v>
      </c>
      <c r="BH125" s="172">
        <f aca="true" t="shared" si="7" ref="BH125:BH156">IF(N125="zníž. prenesená",J125,0)</f>
        <v>0</v>
      </c>
      <c r="BI125" s="172">
        <f aca="true" t="shared" si="8" ref="BI125:BI156">IF(N125="nulová",J125,0)</f>
        <v>0</v>
      </c>
      <c r="BJ125" s="14" t="s">
        <v>131</v>
      </c>
      <c r="BK125" s="172">
        <f aca="true" t="shared" si="9" ref="BK125:BK156">ROUND(I125*H125,2)</f>
        <v>0</v>
      </c>
      <c r="BL125" s="14" t="s">
        <v>130</v>
      </c>
      <c r="BM125" s="171" t="s">
        <v>459</v>
      </c>
    </row>
    <row r="126" spans="1:65" s="2" customFormat="1" ht="24" customHeight="1">
      <c r="A126" s="29"/>
      <c r="B126" s="158"/>
      <c r="C126" s="159" t="s">
        <v>131</v>
      </c>
      <c r="D126" s="159" t="s">
        <v>126</v>
      </c>
      <c r="E126" s="160" t="s">
        <v>460</v>
      </c>
      <c r="F126" s="161" t="s">
        <v>461</v>
      </c>
      <c r="G126" s="162" t="s">
        <v>215</v>
      </c>
      <c r="H126" s="163">
        <v>2</v>
      </c>
      <c r="I126" s="164"/>
      <c r="J126" s="165">
        <f t="shared" si="0"/>
        <v>0</v>
      </c>
      <c r="K126" s="166"/>
      <c r="L126" s="30"/>
      <c r="M126" s="167" t="s">
        <v>1</v>
      </c>
      <c r="N126" s="168" t="s">
        <v>41</v>
      </c>
      <c r="O126" s="55"/>
      <c r="P126" s="169">
        <f t="shared" si="1"/>
        <v>0</v>
      </c>
      <c r="Q126" s="169">
        <v>0</v>
      </c>
      <c r="R126" s="169">
        <f t="shared" si="2"/>
        <v>0</v>
      </c>
      <c r="S126" s="169">
        <v>0</v>
      </c>
      <c r="T126" s="170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130</v>
      </c>
      <c r="AT126" s="171" t="s">
        <v>126</v>
      </c>
      <c r="AU126" s="171" t="s">
        <v>131</v>
      </c>
      <c r="AY126" s="14" t="s">
        <v>124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4" t="s">
        <v>131</v>
      </c>
      <c r="BK126" s="172">
        <f t="shared" si="9"/>
        <v>0</v>
      </c>
      <c r="BL126" s="14" t="s">
        <v>130</v>
      </c>
      <c r="BM126" s="171" t="s">
        <v>462</v>
      </c>
    </row>
    <row r="127" spans="1:65" s="2" customFormat="1" ht="16.5" customHeight="1">
      <c r="A127" s="29"/>
      <c r="B127" s="158"/>
      <c r="C127" s="159" t="s">
        <v>136</v>
      </c>
      <c r="D127" s="159" t="s">
        <v>126</v>
      </c>
      <c r="E127" s="160" t="s">
        <v>463</v>
      </c>
      <c r="F127" s="161" t="s">
        <v>464</v>
      </c>
      <c r="G127" s="162" t="s">
        <v>154</v>
      </c>
      <c r="H127" s="163">
        <v>300</v>
      </c>
      <c r="I127" s="164"/>
      <c r="J127" s="165">
        <f t="shared" si="0"/>
        <v>0</v>
      </c>
      <c r="K127" s="166"/>
      <c r="L127" s="30"/>
      <c r="M127" s="167" t="s">
        <v>1</v>
      </c>
      <c r="N127" s="168" t="s">
        <v>41</v>
      </c>
      <c r="O127" s="55"/>
      <c r="P127" s="169">
        <f t="shared" si="1"/>
        <v>0</v>
      </c>
      <c r="Q127" s="169">
        <v>0</v>
      </c>
      <c r="R127" s="169">
        <f t="shared" si="2"/>
        <v>0</v>
      </c>
      <c r="S127" s="169">
        <v>0</v>
      </c>
      <c r="T127" s="170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130</v>
      </c>
      <c r="AT127" s="171" t="s">
        <v>126</v>
      </c>
      <c r="AU127" s="171" t="s">
        <v>131</v>
      </c>
      <c r="AY127" s="14" t="s">
        <v>124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4" t="s">
        <v>131</v>
      </c>
      <c r="BK127" s="172">
        <f t="shared" si="9"/>
        <v>0</v>
      </c>
      <c r="BL127" s="14" t="s">
        <v>130</v>
      </c>
      <c r="BM127" s="171" t="s">
        <v>465</v>
      </c>
    </row>
    <row r="128" spans="1:65" s="2" customFormat="1" ht="16.5" customHeight="1">
      <c r="A128" s="29"/>
      <c r="B128" s="158"/>
      <c r="C128" s="173" t="s">
        <v>130</v>
      </c>
      <c r="D128" s="173" t="s">
        <v>212</v>
      </c>
      <c r="E128" s="174" t="s">
        <v>466</v>
      </c>
      <c r="F128" s="175" t="s">
        <v>467</v>
      </c>
      <c r="G128" s="176" t="s">
        <v>268</v>
      </c>
      <c r="H128" s="177">
        <v>9.27</v>
      </c>
      <c r="I128" s="178"/>
      <c r="J128" s="179">
        <f t="shared" si="0"/>
        <v>0</v>
      </c>
      <c r="K128" s="180"/>
      <c r="L128" s="181"/>
      <c r="M128" s="182" t="s">
        <v>1</v>
      </c>
      <c r="N128" s="183" t="s">
        <v>41</v>
      </c>
      <c r="O128" s="55"/>
      <c r="P128" s="169">
        <f t="shared" si="1"/>
        <v>0</v>
      </c>
      <c r="Q128" s="169">
        <v>0.001</v>
      </c>
      <c r="R128" s="169">
        <f t="shared" si="2"/>
        <v>0.00927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156</v>
      </c>
      <c r="AT128" s="171" t="s">
        <v>212</v>
      </c>
      <c r="AU128" s="171" t="s">
        <v>131</v>
      </c>
      <c r="AY128" s="14" t="s">
        <v>124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131</v>
      </c>
      <c r="BK128" s="172">
        <f t="shared" si="9"/>
        <v>0</v>
      </c>
      <c r="BL128" s="14" t="s">
        <v>130</v>
      </c>
      <c r="BM128" s="171" t="s">
        <v>468</v>
      </c>
    </row>
    <row r="129" spans="1:65" s="2" customFormat="1" ht="24" customHeight="1">
      <c r="A129" s="29"/>
      <c r="B129" s="158"/>
      <c r="C129" s="159" t="s">
        <v>143</v>
      </c>
      <c r="D129" s="159" t="s">
        <v>126</v>
      </c>
      <c r="E129" s="160" t="s">
        <v>469</v>
      </c>
      <c r="F129" s="161" t="s">
        <v>470</v>
      </c>
      <c r="G129" s="162" t="s">
        <v>154</v>
      </c>
      <c r="H129" s="163">
        <v>200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41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130</v>
      </c>
      <c r="AT129" s="171" t="s">
        <v>126</v>
      </c>
      <c r="AU129" s="171" t="s">
        <v>131</v>
      </c>
      <c r="AY129" s="14" t="s">
        <v>124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131</v>
      </c>
      <c r="BK129" s="172">
        <f t="shared" si="9"/>
        <v>0</v>
      </c>
      <c r="BL129" s="14" t="s">
        <v>130</v>
      </c>
      <c r="BM129" s="171" t="s">
        <v>471</v>
      </c>
    </row>
    <row r="130" spans="1:65" s="2" customFormat="1" ht="16.5" customHeight="1">
      <c r="A130" s="29"/>
      <c r="B130" s="158"/>
      <c r="C130" s="159" t="s">
        <v>147</v>
      </c>
      <c r="D130" s="159" t="s">
        <v>126</v>
      </c>
      <c r="E130" s="160" t="s">
        <v>472</v>
      </c>
      <c r="F130" s="161" t="s">
        <v>473</v>
      </c>
      <c r="G130" s="162" t="s">
        <v>154</v>
      </c>
      <c r="H130" s="163">
        <v>7.5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41</v>
      </c>
      <c r="O130" s="55"/>
      <c r="P130" s="169">
        <f t="shared" si="1"/>
        <v>0</v>
      </c>
      <c r="Q130" s="169">
        <v>1.04598</v>
      </c>
      <c r="R130" s="169">
        <f t="shared" si="2"/>
        <v>7.844849999999999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130</v>
      </c>
      <c r="AT130" s="171" t="s">
        <v>126</v>
      </c>
      <c r="AU130" s="171" t="s">
        <v>131</v>
      </c>
      <c r="AY130" s="14" t="s">
        <v>124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131</v>
      </c>
      <c r="BK130" s="172">
        <f t="shared" si="9"/>
        <v>0</v>
      </c>
      <c r="BL130" s="14" t="s">
        <v>130</v>
      </c>
      <c r="BM130" s="171" t="s">
        <v>474</v>
      </c>
    </row>
    <row r="131" spans="1:65" s="2" customFormat="1" ht="16.5" customHeight="1">
      <c r="A131" s="29"/>
      <c r="B131" s="158"/>
      <c r="C131" s="173" t="s">
        <v>151</v>
      </c>
      <c r="D131" s="173" t="s">
        <v>212</v>
      </c>
      <c r="E131" s="174" t="s">
        <v>475</v>
      </c>
      <c r="F131" s="175" t="s">
        <v>476</v>
      </c>
      <c r="G131" s="176" t="s">
        <v>206</v>
      </c>
      <c r="H131" s="177">
        <v>6.55</v>
      </c>
      <c r="I131" s="178"/>
      <c r="J131" s="179">
        <f t="shared" si="0"/>
        <v>0</v>
      </c>
      <c r="K131" s="180"/>
      <c r="L131" s="181"/>
      <c r="M131" s="182" t="s">
        <v>1</v>
      </c>
      <c r="N131" s="183" t="s">
        <v>41</v>
      </c>
      <c r="O131" s="55"/>
      <c r="P131" s="169">
        <f t="shared" si="1"/>
        <v>0</v>
      </c>
      <c r="Q131" s="169">
        <v>1</v>
      </c>
      <c r="R131" s="169">
        <f t="shared" si="2"/>
        <v>6.55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156</v>
      </c>
      <c r="AT131" s="171" t="s">
        <v>212</v>
      </c>
      <c r="AU131" s="171" t="s">
        <v>131</v>
      </c>
      <c r="AY131" s="14" t="s">
        <v>124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131</v>
      </c>
      <c r="BK131" s="172">
        <f t="shared" si="9"/>
        <v>0</v>
      </c>
      <c r="BL131" s="14" t="s">
        <v>130</v>
      </c>
      <c r="BM131" s="171" t="s">
        <v>477</v>
      </c>
    </row>
    <row r="132" spans="1:65" s="2" customFormat="1" ht="24" customHeight="1">
      <c r="A132" s="29"/>
      <c r="B132" s="158"/>
      <c r="C132" s="159" t="s">
        <v>156</v>
      </c>
      <c r="D132" s="159" t="s">
        <v>126</v>
      </c>
      <c r="E132" s="160" t="s">
        <v>478</v>
      </c>
      <c r="F132" s="161" t="s">
        <v>479</v>
      </c>
      <c r="G132" s="162" t="s">
        <v>215</v>
      </c>
      <c r="H132" s="163">
        <v>14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41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130</v>
      </c>
      <c r="AT132" s="171" t="s">
        <v>126</v>
      </c>
      <c r="AU132" s="171" t="s">
        <v>131</v>
      </c>
      <c r="AY132" s="14" t="s">
        <v>124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131</v>
      </c>
      <c r="BK132" s="172">
        <f t="shared" si="9"/>
        <v>0</v>
      </c>
      <c r="BL132" s="14" t="s">
        <v>130</v>
      </c>
      <c r="BM132" s="171" t="s">
        <v>480</v>
      </c>
    </row>
    <row r="133" spans="1:65" s="2" customFormat="1" ht="16.5" customHeight="1">
      <c r="A133" s="29"/>
      <c r="B133" s="158"/>
      <c r="C133" s="173" t="s">
        <v>160</v>
      </c>
      <c r="D133" s="173" t="s">
        <v>212</v>
      </c>
      <c r="E133" s="174" t="s">
        <v>481</v>
      </c>
      <c r="F133" s="175" t="s">
        <v>482</v>
      </c>
      <c r="G133" s="176" t="s">
        <v>215</v>
      </c>
      <c r="H133" s="177">
        <v>6</v>
      </c>
      <c r="I133" s="178"/>
      <c r="J133" s="179">
        <f t="shared" si="0"/>
        <v>0</v>
      </c>
      <c r="K133" s="180"/>
      <c r="L133" s="181"/>
      <c r="M133" s="182" t="s">
        <v>1</v>
      </c>
      <c r="N133" s="183" t="s">
        <v>41</v>
      </c>
      <c r="O133" s="55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156</v>
      </c>
      <c r="AT133" s="171" t="s">
        <v>212</v>
      </c>
      <c r="AU133" s="171" t="s">
        <v>131</v>
      </c>
      <c r="AY133" s="14" t="s">
        <v>124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131</v>
      </c>
      <c r="BK133" s="172">
        <f t="shared" si="9"/>
        <v>0</v>
      </c>
      <c r="BL133" s="14" t="s">
        <v>130</v>
      </c>
      <c r="BM133" s="171" t="s">
        <v>483</v>
      </c>
    </row>
    <row r="134" spans="1:65" s="2" customFormat="1" ht="16.5" customHeight="1">
      <c r="A134" s="29"/>
      <c r="B134" s="158"/>
      <c r="C134" s="173" t="s">
        <v>164</v>
      </c>
      <c r="D134" s="173" t="s">
        <v>212</v>
      </c>
      <c r="E134" s="174" t="s">
        <v>484</v>
      </c>
      <c r="F134" s="175" t="s">
        <v>485</v>
      </c>
      <c r="G134" s="176" t="s">
        <v>215</v>
      </c>
      <c r="H134" s="177">
        <v>4</v>
      </c>
      <c r="I134" s="178"/>
      <c r="J134" s="179">
        <f t="shared" si="0"/>
        <v>0</v>
      </c>
      <c r="K134" s="180"/>
      <c r="L134" s="181"/>
      <c r="M134" s="182" t="s">
        <v>1</v>
      </c>
      <c r="N134" s="183" t="s">
        <v>41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156</v>
      </c>
      <c r="AT134" s="171" t="s">
        <v>212</v>
      </c>
      <c r="AU134" s="171" t="s">
        <v>131</v>
      </c>
      <c r="AY134" s="14" t="s">
        <v>124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131</v>
      </c>
      <c r="BK134" s="172">
        <f t="shared" si="9"/>
        <v>0</v>
      </c>
      <c r="BL134" s="14" t="s">
        <v>130</v>
      </c>
      <c r="BM134" s="171" t="s">
        <v>486</v>
      </c>
    </row>
    <row r="135" spans="1:65" s="2" customFormat="1" ht="16.5" customHeight="1">
      <c r="A135" s="29"/>
      <c r="B135" s="158"/>
      <c r="C135" s="173" t="s">
        <v>169</v>
      </c>
      <c r="D135" s="173" t="s">
        <v>212</v>
      </c>
      <c r="E135" s="174" t="s">
        <v>487</v>
      </c>
      <c r="F135" s="175" t="s">
        <v>488</v>
      </c>
      <c r="G135" s="176" t="s">
        <v>215</v>
      </c>
      <c r="H135" s="177">
        <v>2</v>
      </c>
      <c r="I135" s="178"/>
      <c r="J135" s="179">
        <f t="shared" si="0"/>
        <v>0</v>
      </c>
      <c r="K135" s="180"/>
      <c r="L135" s="181"/>
      <c r="M135" s="182" t="s">
        <v>1</v>
      </c>
      <c r="N135" s="183" t="s">
        <v>41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156</v>
      </c>
      <c r="AT135" s="171" t="s">
        <v>212</v>
      </c>
      <c r="AU135" s="171" t="s">
        <v>131</v>
      </c>
      <c r="AY135" s="14" t="s">
        <v>124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131</v>
      </c>
      <c r="BK135" s="172">
        <f t="shared" si="9"/>
        <v>0</v>
      </c>
      <c r="BL135" s="14" t="s">
        <v>130</v>
      </c>
      <c r="BM135" s="171" t="s">
        <v>489</v>
      </c>
    </row>
    <row r="136" spans="1:65" s="2" customFormat="1" ht="16.5" customHeight="1">
      <c r="A136" s="29"/>
      <c r="B136" s="158"/>
      <c r="C136" s="173" t="s">
        <v>174</v>
      </c>
      <c r="D136" s="173" t="s">
        <v>212</v>
      </c>
      <c r="E136" s="174" t="s">
        <v>490</v>
      </c>
      <c r="F136" s="175" t="s">
        <v>491</v>
      </c>
      <c r="G136" s="176" t="s">
        <v>215</v>
      </c>
      <c r="H136" s="177">
        <v>2</v>
      </c>
      <c r="I136" s="178"/>
      <c r="J136" s="179">
        <f t="shared" si="0"/>
        <v>0</v>
      </c>
      <c r="K136" s="180"/>
      <c r="L136" s="181"/>
      <c r="M136" s="182" t="s">
        <v>1</v>
      </c>
      <c r="N136" s="183" t="s">
        <v>41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156</v>
      </c>
      <c r="AT136" s="171" t="s">
        <v>212</v>
      </c>
      <c r="AU136" s="171" t="s">
        <v>131</v>
      </c>
      <c r="AY136" s="14" t="s">
        <v>124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131</v>
      </c>
      <c r="BK136" s="172">
        <f t="shared" si="9"/>
        <v>0</v>
      </c>
      <c r="BL136" s="14" t="s">
        <v>130</v>
      </c>
      <c r="BM136" s="171" t="s">
        <v>492</v>
      </c>
    </row>
    <row r="137" spans="1:65" s="2" customFormat="1" ht="24" customHeight="1">
      <c r="A137" s="29"/>
      <c r="B137" s="158"/>
      <c r="C137" s="159" t="s">
        <v>178</v>
      </c>
      <c r="D137" s="159" t="s">
        <v>126</v>
      </c>
      <c r="E137" s="160" t="s">
        <v>493</v>
      </c>
      <c r="F137" s="161" t="s">
        <v>494</v>
      </c>
      <c r="G137" s="162" t="s">
        <v>154</v>
      </c>
      <c r="H137" s="163">
        <v>300</v>
      </c>
      <c r="I137" s="164"/>
      <c r="J137" s="165">
        <f t="shared" si="0"/>
        <v>0</v>
      </c>
      <c r="K137" s="166"/>
      <c r="L137" s="30"/>
      <c r="M137" s="167" t="s">
        <v>1</v>
      </c>
      <c r="N137" s="168" t="s">
        <v>41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130</v>
      </c>
      <c r="AT137" s="171" t="s">
        <v>126</v>
      </c>
      <c r="AU137" s="171" t="s">
        <v>131</v>
      </c>
      <c r="AY137" s="14" t="s">
        <v>124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131</v>
      </c>
      <c r="BK137" s="172">
        <f t="shared" si="9"/>
        <v>0</v>
      </c>
      <c r="BL137" s="14" t="s">
        <v>130</v>
      </c>
      <c r="BM137" s="171" t="s">
        <v>495</v>
      </c>
    </row>
    <row r="138" spans="1:65" s="2" customFormat="1" ht="24" customHeight="1">
      <c r="A138" s="29"/>
      <c r="B138" s="158"/>
      <c r="C138" s="159" t="s">
        <v>182</v>
      </c>
      <c r="D138" s="159" t="s">
        <v>126</v>
      </c>
      <c r="E138" s="160" t="s">
        <v>496</v>
      </c>
      <c r="F138" s="161" t="s">
        <v>497</v>
      </c>
      <c r="G138" s="162" t="s">
        <v>154</v>
      </c>
      <c r="H138" s="163">
        <v>300</v>
      </c>
      <c r="I138" s="164"/>
      <c r="J138" s="165">
        <f t="shared" si="0"/>
        <v>0</v>
      </c>
      <c r="K138" s="166"/>
      <c r="L138" s="30"/>
      <c r="M138" s="167" t="s">
        <v>1</v>
      </c>
      <c r="N138" s="168" t="s">
        <v>41</v>
      </c>
      <c r="O138" s="55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130</v>
      </c>
      <c r="AT138" s="171" t="s">
        <v>126</v>
      </c>
      <c r="AU138" s="171" t="s">
        <v>131</v>
      </c>
      <c r="AY138" s="14" t="s">
        <v>124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131</v>
      </c>
      <c r="BK138" s="172">
        <f t="shared" si="9"/>
        <v>0</v>
      </c>
      <c r="BL138" s="14" t="s">
        <v>130</v>
      </c>
      <c r="BM138" s="171" t="s">
        <v>498</v>
      </c>
    </row>
    <row r="139" spans="1:65" s="2" customFormat="1" ht="24" customHeight="1">
      <c r="A139" s="29"/>
      <c r="B139" s="158"/>
      <c r="C139" s="159" t="s">
        <v>186</v>
      </c>
      <c r="D139" s="159" t="s">
        <v>126</v>
      </c>
      <c r="E139" s="160" t="s">
        <v>499</v>
      </c>
      <c r="F139" s="161" t="s">
        <v>500</v>
      </c>
      <c r="G139" s="162" t="s">
        <v>215</v>
      </c>
      <c r="H139" s="163">
        <v>3</v>
      </c>
      <c r="I139" s="164"/>
      <c r="J139" s="165">
        <f t="shared" si="0"/>
        <v>0</v>
      </c>
      <c r="K139" s="166"/>
      <c r="L139" s="30"/>
      <c r="M139" s="167" t="s">
        <v>1</v>
      </c>
      <c r="N139" s="168" t="s">
        <v>41</v>
      </c>
      <c r="O139" s="55"/>
      <c r="P139" s="169">
        <f t="shared" si="1"/>
        <v>0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130</v>
      </c>
      <c r="AT139" s="171" t="s">
        <v>126</v>
      </c>
      <c r="AU139" s="171" t="s">
        <v>131</v>
      </c>
      <c r="AY139" s="14" t="s">
        <v>124</v>
      </c>
      <c r="BE139" s="172">
        <f t="shared" si="4"/>
        <v>0</v>
      </c>
      <c r="BF139" s="172">
        <f t="shared" si="5"/>
        <v>0</v>
      </c>
      <c r="BG139" s="172">
        <f t="shared" si="6"/>
        <v>0</v>
      </c>
      <c r="BH139" s="172">
        <f t="shared" si="7"/>
        <v>0</v>
      </c>
      <c r="BI139" s="172">
        <f t="shared" si="8"/>
        <v>0</v>
      </c>
      <c r="BJ139" s="14" t="s">
        <v>131</v>
      </c>
      <c r="BK139" s="172">
        <f t="shared" si="9"/>
        <v>0</v>
      </c>
      <c r="BL139" s="14" t="s">
        <v>130</v>
      </c>
      <c r="BM139" s="171" t="s">
        <v>501</v>
      </c>
    </row>
    <row r="140" spans="1:65" s="2" customFormat="1" ht="24" customHeight="1">
      <c r="A140" s="29"/>
      <c r="B140" s="158"/>
      <c r="C140" s="173" t="s">
        <v>191</v>
      </c>
      <c r="D140" s="173" t="s">
        <v>212</v>
      </c>
      <c r="E140" s="174" t="s">
        <v>502</v>
      </c>
      <c r="F140" s="175" t="s">
        <v>503</v>
      </c>
      <c r="G140" s="176" t="s">
        <v>215</v>
      </c>
      <c r="H140" s="177">
        <v>2</v>
      </c>
      <c r="I140" s="178"/>
      <c r="J140" s="179">
        <f t="shared" si="0"/>
        <v>0</v>
      </c>
      <c r="K140" s="180"/>
      <c r="L140" s="181"/>
      <c r="M140" s="182" t="s">
        <v>1</v>
      </c>
      <c r="N140" s="183" t="s">
        <v>41</v>
      </c>
      <c r="O140" s="55"/>
      <c r="P140" s="169">
        <f t="shared" si="1"/>
        <v>0</v>
      </c>
      <c r="Q140" s="169">
        <v>0.008</v>
      </c>
      <c r="R140" s="169">
        <f t="shared" si="2"/>
        <v>0.016</v>
      </c>
      <c r="S140" s="169">
        <v>0</v>
      </c>
      <c r="T140" s="170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156</v>
      </c>
      <c r="AT140" s="171" t="s">
        <v>212</v>
      </c>
      <c r="AU140" s="171" t="s">
        <v>131</v>
      </c>
      <c r="AY140" s="14" t="s">
        <v>124</v>
      </c>
      <c r="BE140" s="172">
        <f t="shared" si="4"/>
        <v>0</v>
      </c>
      <c r="BF140" s="172">
        <f t="shared" si="5"/>
        <v>0</v>
      </c>
      <c r="BG140" s="172">
        <f t="shared" si="6"/>
        <v>0</v>
      </c>
      <c r="BH140" s="172">
        <f t="shared" si="7"/>
        <v>0</v>
      </c>
      <c r="BI140" s="172">
        <f t="shared" si="8"/>
        <v>0</v>
      </c>
      <c r="BJ140" s="14" t="s">
        <v>131</v>
      </c>
      <c r="BK140" s="172">
        <f t="shared" si="9"/>
        <v>0</v>
      </c>
      <c r="BL140" s="14" t="s">
        <v>130</v>
      </c>
      <c r="BM140" s="171" t="s">
        <v>504</v>
      </c>
    </row>
    <row r="141" spans="1:65" s="2" customFormat="1" ht="16.5" customHeight="1">
      <c r="A141" s="29"/>
      <c r="B141" s="158"/>
      <c r="C141" s="173" t="s">
        <v>195</v>
      </c>
      <c r="D141" s="173" t="s">
        <v>212</v>
      </c>
      <c r="E141" s="174" t="s">
        <v>505</v>
      </c>
      <c r="F141" s="175" t="s">
        <v>506</v>
      </c>
      <c r="G141" s="176" t="s">
        <v>215</v>
      </c>
      <c r="H141" s="177">
        <v>1</v>
      </c>
      <c r="I141" s="178"/>
      <c r="J141" s="179">
        <f t="shared" si="0"/>
        <v>0</v>
      </c>
      <c r="K141" s="180"/>
      <c r="L141" s="181"/>
      <c r="M141" s="182" t="s">
        <v>1</v>
      </c>
      <c r="N141" s="183" t="s">
        <v>41</v>
      </c>
      <c r="O141" s="55"/>
      <c r="P141" s="169">
        <f t="shared" si="1"/>
        <v>0</v>
      </c>
      <c r="Q141" s="169">
        <v>0.0003</v>
      </c>
      <c r="R141" s="169">
        <f t="shared" si="2"/>
        <v>0.0003</v>
      </c>
      <c r="S141" s="169">
        <v>0</v>
      </c>
      <c r="T141" s="170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156</v>
      </c>
      <c r="AT141" s="171" t="s">
        <v>212</v>
      </c>
      <c r="AU141" s="171" t="s">
        <v>131</v>
      </c>
      <c r="AY141" s="14" t="s">
        <v>124</v>
      </c>
      <c r="BE141" s="172">
        <f t="shared" si="4"/>
        <v>0</v>
      </c>
      <c r="BF141" s="172">
        <f t="shared" si="5"/>
        <v>0</v>
      </c>
      <c r="BG141" s="172">
        <f t="shared" si="6"/>
        <v>0</v>
      </c>
      <c r="BH141" s="172">
        <f t="shared" si="7"/>
        <v>0</v>
      </c>
      <c r="BI141" s="172">
        <f t="shared" si="8"/>
        <v>0</v>
      </c>
      <c r="BJ141" s="14" t="s">
        <v>131</v>
      </c>
      <c r="BK141" s="172">
        <f t="shared" si="9"/>
        <v>0</v>
      </c>
      <c r="BL141" s="14" t="s">
        <v>130</v>
      </c>
      <c r="BM141" s="171" t="s">
        <v>507</v>
      </c>
    </row>
    <row r="142" spans="1:65" s="2" customFormat="1" ht="16.5" customHeight="1">
      <c r="A142" s="29"/>
      <c r="B142" s="158"/>
      <c r="C142" s="159" t="s">
        <v>199</v>
      </c>
      <c r="D142" s="159" t="s">
        <v>126</v>
      </c>
      <c r="E142" s="160" t="s">
        <v>508</v>
      </c>
      <c r="F142" s="161" t="s">
        <v>509</v>
      </c>
      <c r="G142" s="162" t="s">
        <v>215</v>
      </c>
      <c r="H142" s="163">
        <v>32</v>
      </c>
      <c r="I142" s="164"/>
      <c r="J142" s="165">
        <f t="shared" si="0"/>
        <v>0</v>
      </c>
      <c r="K142" s="166"/>
      <c r="L142" s="30"/>
      <c r="M142" s="167" t="s">
        <v>1</v>
      </c>
      <c r="N142" s="168" t="s">
        <v>41</v>
      </c>
      <c r="O142" s="55"/>
      <c r="P142" s="169">
        <f t="shared" si="1"/>
        <v>0</v>
      </c>
      <c r="Q142" s="169">
        <v>0</v>
      </c>
      <c r="R142" s="169">
        <f t="shared" si="2"/>
        <v>0</v>
      </c>
      <c r="S142" s="169">
        <v>0</v>
      </c>
      <c r="T142" s="170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130</v>
      </c>
      <c r="AT142" s="171" t="s">
        <v>126</v>
      </c>
      <c r="AU142" s="171" t="s">
        <v>131</v>
      </c>
      <c r="AY142" s="14" t="s">
        <v>124</v>
      </c>
      <c r="BE142" s="172">
        <f t="shared" si="4"/>
        <v>0</v>
      </c>
      <c r="BF142" s="172">
        <f t="shared" si="5"/>
        <v>0</v>
      </c>
      <c r="BG142" s="172">
        <f t="shared" si="6"/>
        <v>0</v>
      </c>
      <c r="BH142" s="172">
        <f t="shared" si="7"/>
        <v>0</v>
      </c>
      <c r="BI142" s="172">
        <f t="shared" si="8"/>
        <v>0</v>
      </c>
      <c r="BJ142" s="14" t="s">
        <v>131</v>
      </c>
      <c r="BK142" s="172">
        <f t="shared" si="9"/>
        <v>0</v>
      </c>
      <c r="BL142" s="14" t="s">
        <v>130</v>
      </c>
      <c r="BM142" s="171" t="s">
        <v>510</v>
      </c>
    </row>
    <row r="143" spans="1:65" s="2" customFormat="1" ht="16.5" customHeight="1">
      <c r="A143" s="29"/>
      <c r="B143" s="158"/>
      <c r="C143" s="173" t="s">
        <v>203</v>
      </c>
      <c r="D143" s="173" t="s">
        <v>212</v>
      </c>
      <c r="E143" s="174" t="s">
        <v>511</v>
      </c>
      <c r="F143" s="175" t="s">
        <v>512</v>
      </c>
      <c r="G143" s="176" t="s">
        <v>215</v>
      </c>
      <c r="H143" s="177">
        <v>32</v>
      </c>
      <c r="I143" s="178"/>
      <c r="J143" s="179">
        <f t="shared" si="0"/>
        <v>0</v>
      </c>
      <c r="K143" s="180"/>
      <c r="L143" s="181"/>
      <c r="M143" s="182" t="s">
        <v>1</v>
      </c>
      <c r="N143" s="183" t="s">
        <v>41</v>
      </c>
      <c r="O143" s="55"/>
      <c r="P143" s="169">
        <f t="shared" si="1"/>
        <v>0</v>
      </c>
      <c r="Q143" s="169">
        <v>0</v>
      </c>
      <c r="R143" s="169">
        <f t="shared" si="2"/>
        <v>0</v>
      </c>
      <c r="S143" s="169">
        <v>0</v>
      </c>
      <c r="T143" s="170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156</v>
      </c>
      <c r="AT143" s="171" t="s">
        <v>212</v>
      </c>
      <c r="AU143" s="171" t="s">
        <v>131</v>
      </c>
      <c r="AY143" s="14" t="s">
        <v>124</v>
      </c>
      <c r="BE143" s="172">
        <f t="shared" si="4"/>
        <v>0</v>
      </c>
      <c r="BF143" s="172">
        <f t="shared" si="5"/>
        <v>0</v>
      </c>
      <c r="BG143" s="172">
        <f t="shared" si="6"/>
        <v>0</v>
      </c>
      <c r="BH143" s="172">
        <f t="shared" si="7"/>
        <v>0</v>
      </c>
      <c r="BI143" s="172">
        <f t="shared" si="8"/>
        <v>0</v>
      </c>
      <c r="BJ143" s="14" t="s">
        <v>131</v>
      </c>
      <c r="BK143" s="172">
        <f t="shared" si="9"/>
        <v>0</v>
      </c>
      <c r="BL143" s="14" t="s">
        <v>130</v>
      </c>
      <c r="BM143" s="171" t="s">
        <v>513</v>
      </c>
    </row>
    <row r="144" spans="1:65" s="2" customFormat="1" ht="24" customHeight="1">
      <c r="A144" s="29"/>
      <c r="B144" s="158"/>
      <c r="C144" s="159" t="s">
        <v>7</v>
      </c>
      <c r="D144" s="159" t="s">
        <v>126</v>
      </c>
      <c r="E144" s="160" t="s">
        <v>514</v>
      </c>
      <c r="F144" s="161" t="s">
        <v>515</v>
      </c>
      <c r="G144" s="162" t="s">
        <v>215</v>
      </c>
      <c r="H144" s="163">
        <v>20</v>
      </c>
      <c r="I144" s="164"/>
      <c r="J144" s="165">
        <f t="shared" si="0"/>
        <v>0</v>
      </c>
      <c r="K144" s="166"/>
      <c r="L144" s="30"/>
      <c r="M144" s="167" t="s">
        <v>1</v>
      </c>
      <c r="N144" s="168" t="s">
        <v>41</v>
      </c>
      <c r="O144" s="55"/>
      <c r="P144" s="169">
        <f t="shared" si="1"/>
        <v>0</v>
      </c>
      <c r="Q144" s="169">
        <v>0</v>
      </c>
      <c r="R144" s="169">
        <f t="shared" si="2"/>
        <v>0</v>
      </c>
      <c r="S144" s="169">
        <v>0</v>
      </c>
      <c r="T144" s="170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130</v>
      </c>
      <c r="AT144" s="171" t="s">
        <v>126</v>
      </c>
      <c r="AU144" s="171" t="s">
        <v>131</v>
      </c>
      <c r="AY144" s="14" t="s">
        <v>124</v>
      </c>
      <c r="BE144" s="172">
        <f t="shared" si="4"/>
        <v>0</v>
      </c>
      <c r="BF144" s="172">
        <f t="shared" si="5"/>
        <v>0</v>
      </c>
      <c r="BG144" s="172">
        <f t="shared" si="6"/>
        <v>0</v>
      </c>
      <c r="BH144" s="172">
        <f t="shared" si="7"/>
        <v>0</v>
      </c>
      <c r="BI144" s="172">
        <f t="shared" si="8"/>
        <v>0</v>
      </c>
      <c r="BJ144" s="14" t="s">
        <v>131</v>
      </c>
      <c r="BK144" s="172">
        <f t="shared" si="9"/>
        <v>0</v>
      </c>
      <c r="BL144" s="14" t="s">
        <v>130</v>
      </c>
      <c r="BM144" s="171" t="s">
        <v>516</v>
      </c>
    </row>
    <row r="145" spans="1:65" s="2" customFormat="1" ht="24" customHeight="1">
      <c r="A145" s="29"/>
      <c r="B145" s="158"/>
      <c r="C145" s="173" t="s">
        <v>211</v>
      </c>
      <c r="D145" s="173" t="s">
        <v>212</v>
      </c>
      <c r="E145" s="174" t="s">
        <v>517</v>
      </c>
      <c r="F145" s="175" t="s">
        <v>518</v>
      </c>
      <c r="G145" s="176" t="s">
        <v>215</v>
      </c>
      <c r="H145" s="177">
        <v>4</v>
      </c>
      <c r="I145" s="178"/>
      <c r="J145" s="179">
        <f t="shared" si="0"/>
        <v>0</v>
      </c>
      <c r="K145" s="180"/>
      <c r="L145" s="181"/>
      <c r="M145" s="182" t="s">
        <v>1</v>
      </c>
      <c r="N145" s="183" t="s">
        <v>41</v>
      </c>
      <c r="O145" s="55"/>
      <c r="P145" s="169">
        <f t="shared" si="1"/>
        <v>0</v>
      </c>
      <c r="Q145" s="169">
        <v>0.0003</v>
      </c>
      <c r="R145" s="169">
        <f t="shared" si="2"/>
        <v>0.0012</v>
      </c>
      <c r="S145" s="169">
        <v>0</v>
      </c>
      <c r="T145" s="170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156</v>
      </c>
      <c r="AT145" s="171" t="s">
        <v>212</v>
      </c>
      <c r="AU145" s="171" t="s">
        <v>131</v>
      </c>
      <c r="AY145" s="14" t="s">
        <v>124</v>
      </c>
      <c r="BE145" s="172">
        <f t="shared" si="4"/>
        <v>0</v>
      </c>
      <c r="BF145" s="172">
        <f t="shared" si="5"/>
        <v>0</v>
      </c>
      <c r="BG145" s="172">
        <f t="shared" si="6"/>
        <v>0</v>
      </c>
      <c r="BH145" s="172">
        <f t="shared" si="7"/>
        <v>0</v>
      </c>
      <c r="BI145" s="172">
        <f t="shared" si="8"/>
        <v>0</v>
      </c>
      <c r="BJ145" s="14" t="s">
        <v>131</v>
      </c>
      <c r="BK145" s="172">
        <f t="shared" si="9"/>
        <v>0</v>
      </c>
      <c r="BL145" s="14" t="s">
        <v>130</v>
      </c>
      <c r="BM145" s="171" t="s">
        <v>519</v>
      </c>
    </row>
    <row r="146" spans="1:65" s="2" customFormat="1" ht="24" customHeight="1">
      <c r="A146" s="29"/>
      <c r="B146" s="158"/>
      <c r="C146" s="173" t="s">
        <v>218</v>
      </c>
      <c r="D146" s="173" t="s">
        <v>212</v>
      </c>
      <c r="E146" s="174" t="s">
        <v>520</v>
      </c>
      <c r="F146" s="175" t="s">
        <v>521</v>
      </c>
      <c r="G146" s="176" t="s">
        <v>215</v>
      </c>
      <c r="H146" s="177">
        <v>16</v>
      </c>
      <c r="I146" s="178"/>
      <c r="J146" s="179">
        <f t="shared" si="0"/>
        <v>0</v>
      </c>
      <c r="K146" s="180"/>
      <c r="L146" s="181"/>
      <c r="M146" s="182" t="s">
        <v>1</v>
      </c>
      <c r="N146" s="183" t="s">
        <v>41</v>
      </c>
      <c r="O146" s="55"/>
      <c r="P146" s="169">
        <f t="shared" si="1"/>
        <v>0</v>
      </c>
      <c r="Q146" s="169">
        <v>0.0002</v>
      </c>
      <c r="R146" s="169">
        <f t="shared" si="2"/>
        <v>0.0032</v>
      </c>
      <c r="S146" s="169">
        <v>0</v>
      </c>
      <c r="T146" s="170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156</v>
      </c>
      <c r="AT146" s="171" t="s">
        <v>212</v>
      </c>
      <c r="AU146" s="171" t="s">
        <v>131</v>
      </c>
      <c r="AY146" s="14" t="s">
        <v>124</v>
      </c>
      <c r="BE146" s="172">
        <f t="shared" si="4"/>
        <v>0</v>
      </c>
      <c r="BF146" s="172">
        <f t="shared" si="5"/>
        <v>0</v>
      </c>
      <c r="BG146" s="172">
        <f t="shared" si="6"/>
        <v>0</v>
      </c>
      <c r="BH146" s="172">
        <f t="shared" si="7"/>
        <v>0</v>
      </c>
      <c r="BI146" s="172">
        <f t="shared" si="8"/>
        <v>0</v>
      </c>
      <c r="BJ146" s="14" t="s">
        <v>131</v>
      </c>
      <c r="BK146" s="172">
        <f t="shared" si="9"/>
        <v>0</v>
      </c>
      <c r="BL146" s="14" t="s">
        <v>130</v>
      </c>
      <c r="BM146" s="171" t="s">
        <v>522</v>
      </c>
    </row>
    <row r="147" spans="1:65" s="2" customFormat="1" ht="24" customHeight="1">
      <c r="A147" s="29"/>
      <c r="B147" s="158"/>
      <c r="C147" s="159" t="s">
        <v>222</v>
      </c>
      <c r="D147" s="159" t="s">
        <v>126</v>
      </c>
      <c r="E147" s="160" t="s">
        <v>523</v>
      </c>
      <c r="F147" s="161" t="s">
        <v>524</v>
      </c>
      <c r="G147" s="162" t="s">
        <v>215</v>
      </c>
      <c r="H147" s="163">
        <v>20</v>
      </c>
      <c r="I147" s="164"/>
      <c r="J147" s="165">
        <f t="shared" si="0"/>
        <v>0</v>
      </c>
      <c r="K147" s="166"/>
      <c r="L147" s="30"/>
      <c r="M147" s="167" t="s">
        <v>1</v>
      </c>
      <c r="N147" s="168" t="s">
        <v>41</v>
      </c>
      <c r="O147" s="55"/>
      <c r="P147" s="169">
        <f t="shared" si="1"/>
        <v>0</v>
      </c>
      <c r="Q147" s="169">
        <v>0</v>
      </c>
      <c r="R147" s="169">
        <f t="shared" si="2"/>
        <v>0</v>
      </c>
      <c r="S147" s="169">
        <v>0</v>
      </c>
      <c r="T147" s="170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130</v>
      </c>
      <c r="AT147" s="171" t="s">
        <v>126</v>
      </c>
      <c r="AU147" s="171" t="s">
        <v>131</v>
      </c>
      <c r="AY147" s="14" t="s">
        <v>124</v>
      </c>
      <c r="BE147" s="172">
        <f t="shared" si="4"/>
        <v>0</v>
      </c>
      <c r="BF147" s="172">
        <f t="shared" si="5"/>
        <v>0</v>
      </c>
      <c r="BG147" s="172">
        <f t="shared" si="6"/>
        <v>0</v>
      </c>
      <c r="BH147" s="172">
        <f t="shared" si="7"/>
        <v>0</v>
      </c>
      <c r="BI147" s="172">
        <f t="shared" si="8"/>
        <v>0</v>
      </c>
      <c r="BJ147" s="14" t="s">
        <v>131</v>
      </c>
      <c r="BK147" s="172">
        <f t="shared" si="9"/>
        <v>0</v>
      </c>
      <c r="BL147" s="14" t="s">
        <v>130</v>
      </c>
      <c r="BM147" s="171" t="s">
        <v>525</v>
      </c>
    </row>
    <row r="148" spans="1:65" s="2" customFormat="1" ht="24" customHeight="1">
      <c r="A148" s="29"/>
      <c r="B148" s="158"/>
      <c r="C148" s="173" t="s">
        <v>224</v>
      </c>
      <c r="D148" s="173" t="s">
        <v>212</v>
      </c>
      <c r="E148" s="174" t="s">
        <v>526</v>
      </c>
      <c r="F148" s="175" t="s">
        <v>527</v>
      </c>
      <c r="G148" s="176" t="s">
        <v>215</v>
      </c>
      <c r="H148" s="177">
        <v>10</v>
      </c>
      <c r="I148" s="178"/>
      <c r="J148" s="179">
        <f t="shared" si="0"/>
        <v>0</v>
      </c>
      <c r="K148" s="180"/>
      <c r="L148" s="181"/>
      <c r="M148" s="182" t="s">
        <v>1</v>
      </c>
      <c r="N148" s="183" t="s">
        <v>41</v>
      </c>
      <c r="O148" s="55"/>
      <c r="P148" s="169">
        <f t="shared" si="1"/>
        <v>0</v>
      </c>
      <c r="Q148" s="169">
        <v>0.0003</v>
      </c>
      <c r="R148" s="169">
        <f t="shared" si="2"/>
        <v>0.0029999999999999996</v>
      </c>
      <c r="S148" s="169">
        <v>0</v>
      </c>
      <c r="T148" s="170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156</v>
      </c>
      <c r="AT148" s="171" t="s">
        <v>212</v>
      </c>
      <c r="AU148" s="171" t="s">
        <v>131</v>
      </c>
      <c r="AY148" s="14" t="s">
        <v>124</v>
      </c>
      <c r="BE148" s="172">
        <f t="shared" si="4"/>
        <v>0</v>
      </c>
      <c r="BF148" s="172">
        <f t="shared" si="5"/>
        <v>0</v>
      </c>
      <c r="BG148" s="172">
        <f t="shared" si="6"/>
        <v>0</v>
      </c>
      <c r="BH148" s="172">
        <f t="shared" si="7"/>
        <v>0</v>
      </c>
      <c r="BI148" s="172">
        <f t="shared" si="8"/>
        <v>0</v>
      </c>
      <c r="BJ148" s="14" t="s">
        <v>131</v>
      </c>
      <c r="BK148" s="172">
        <f t="shared" si="9"/>
        <v>0</v>
      </c>
      <c r="BL148" s="14" t="s">
        <v>130</v>
      </c>
      <c r="BM148" s="171" t="s">
        <v>528</v>
      </c>
    </row>
    <row r="149" spans="1:65" s="2" customFormat="1" ht="24" customHeight="1">
      <c r="A149" s="29"/>
      <c r="B149" s="158"/>
      <c r="C149" s="173" t="s">
        <v>229</v>
      </c>
      <c r="D149" s="173" t="s">
        <v>212</v>
      </c>
      <c r="E149" s="174" t="s">
        <v>529</v>
      </c>
      <c r="F149" s="175" t="s">
        <v>530</v>
      </c>
      <c r="G149" s="176" t="s">
        <v>215</v>
      </c>
      <c r="H149" s="177">
        <v>10</v>
      </c>
      <c r="I149" s="178"/>
      <c r="J149" s="179">
        <f t="shared" si="0"/>
        <v>0</v>
      </c>
      <c r="K149" s="180"/>
      <c r="L149" s="181"/>
      <c r="M149" s="182" t="s">
        <v>1</v>
      </c>
      <c r="N149" s="183" t="s">
        <v>41</v>
      </c>
      <c r="O149" s="55"/>
      <c r="P149" s="169">
        <f t="shared" si="1"/>
        <v>0</v>
      </c>
      <c r="Q149" s="169">
        <v>0.0003</v>
      </c>
      <c r="R149" s="169">
        <f t="shared" si="2"/>
        <v>0.0029999999999999996</v>
      </c>
      <c r="S149" s="169">
        <v>0</v>
      </c>
      <c r="T149" s="170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156</v>
      </c>
      <c r="AT149" s="171" t="s">
        <v>212</v>
      </c>
      <c r="AU149" s="171" t="s">
        <v>131</v>
      </c>
      <c r="AY149" s="14" t="s">
        <v>124</v>
      </c>
      <c r="BE149" s="172">
        <f t="shared" si="4"/>
        <v>0</v>
      </c>
      <c r="BF149" s="172">
        <f t="shared" si="5"/>
        <v>0</v>
      </c>
      <c r="BG149" s="172">
        <f t="shared" si="6"/>
        <v>0</v>
      </c>
      <c r="BH149" s="172">
        <f t="shared" si="7"/>
        <v>0</v>
      </c>
      <c r="BI149" s="172">
        <f t="shared" si="8"/>
        <v>0</v>
      </c>
      <c r="BJ149" s="14" t="s">
        <v>131</v>
      </c>
      <c r="BK149" s="172">
        <f t="shared" si="9"/>
        <v>0</v>
      </c>
      <c r="BL149" s="14" t="s">
        <v>130</v>
      </c>
      <c r="BM149" s="171" t="s">
        <v>531</v>
      </c>
    </row>
    <row r="150" spans="1:65" s="2" customFormat="1" ht="24" customHeight="1">
      <c r="A150" s="29"/>
      <c r="B150" s="158"/>
      <c r="C150" s="159" t="s">
        <v>233</v>
      </c>
      <c r="D150" s="159" t="s">
        <v>126</v>
      </c>
      <c r="E150" s="160" t="s">
        <v>532</v>
      </c>
      <c r="F150" s="161" t="s">
        <v>533</v>
      </c>
      <c r="G150" s="162" t="s">
        <v>215</v>
      </c>
      <c r="H150" s="163">
        <v>19</v>
      </c>
      <c r="I150" s="164"/>
      <c r="J150" s="165">
        <f t="shared" si="0"/>
        <v>0</v>
      </c>
      <c r="K150" s="166"/>
      <c r="L150" s="30"/>
      <c r="M150" s="167" t="s">
        <v>1</v>
      </c>
      <c r="N150" s="168" t="s">
        <v>41</v>
      </c>
      <c r="O150" s="55"/>
      <c r="P150" s="169">
        <f t="shared" si="1"/>
        <v>0</v>
      </c>
      <c r="Q150" s="169">
        <v>0.00039</v>
      </c>
      <c r="R150" s="169">
        <f t="shared" si="2"/>
        <v>0.00741</v>
      </c>
      <c r="S150" s="169">
        <v>0</v>
      </c>
      <c r="T150" s="170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130</v>
      </c>
      <c r="AT150" s="171" t="s">
        <v>126</v>
      </c>
      <c r="AU150" s="171" t="s">
        <v>131</v>
      </c>
      <c r="AY150" s="14" t="s">
        <v>124</v>
      </c>
      <c r="BE150" s="172">
        <f t="shared" si="4"/>
        <v>0</v>
      </c>
      <c r="BF150" s="172">
        <f t="shared" si="5"/>
        <v>0</v>
      </c>
      <c r="BG150" s="172">
        <f t="shared" si="6"/>
        <v>0</v>
      </c>
      <c r="BH150" s="172">
        <f t="shared" si="7"/>
        <v>0</v>
      </c>
      <c r="BI150" s="172">
        <f t="shared" si="8"/>
        <v>0</v>
      </c>
      <c r="BJ150" s="14" t="s">
        <v>131</v>
      </c>
      <c r="BK150" s="172">
        <f t="shared" si="9"/>
        <v>0</v>
      </c>
      <c r="BL150" s="14" t="s">
        <v>130</v>
      </c>
      <c r="BM150" s="171" t="s">
        <v>534</v>
      </c>
    </row>
    <row r="151" spans="1:65" s="2" customFormat="1" ht="16.5" customHeight="1">
      <c r="A151" s="29"/>
      <c r="B151" s="158"/>
      <c r="C151" s="173" t="s">
        <v>237</v>
      </c>
      <c r="D151" s="173" t="s">
        <v>212</v>
      </c>
      <c r="E151" s="174" t="s">
        <v>535</v>
      </c>
      <c r="F151" s="175" t="s">
        <v>536</v>
      </c>
      <c r="G151" s="176" t="s">
        <v>215</v>
      </c>
      <c r="H151" s="177">
        <v>57</v>
      </c>
      <c r="I151" s="178"/>
      <c r="J151" s="179">
        <f t="shared" si="0"/>
        <v>0</v>
      </c>
      <c r="K151" s="180"/>
      <c r="L151" s="181"/>
      <c r="M151" s="182" t="s">
        <v>1</v>
      </c>
      <c r="N151" s="183" t="s">
        <v>41</v>
      </c>
      <c r="O151" s="55"/>
      <c r="P151" s="169">
        <f t="shared" si="1"/>
        <v>0</v>
      </c>
      <c r="Q151" s="169">
        <v>0.012</v>
      </c>
      <c r="R151" s="169">
        <f t="shared" si="2"/>
        <v>0.684</v>
      </c>
      <c r="S151" s="169">
        <v>0</v>
      </c>
      <c r="T151" s="170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156</v>
      </c>
      <c r="AT151" s="171" t="s">
        <v>212</v>
      </c>
      <c r="AU151" s="171" t="s">
        <v>131</v>
      </c>
      <c r="AY151" s="14" t="s">
        <v>124</v>
      </c>
      <c r="BE151" s="172">
        <f t="shared" si="4"/>
        <v>0</v>
      </c>
      <c r="BF151" s="172">
        <f t="shared" si="5"/>
        <v>0</v>
      </c>
      <c r="BG151" s="172">
        <f t="shared" si="6"/>
        <v>0</v>
      </c>
      <c r="BH151" s="172">
        <f t="shared" si="7"/>
        <v>0</v>
      </c>
      <c r="BI151" s="172">
        <f t="shared" si="8"/>
        <v>0</v>
      </c>
      <c r="BJ151" s="14" t="s">
        <v>131</v>
      </c>
      <c r="BK151" s="172">
        <f t="shared" si="9"/>
        <v>0</v>
      </c>
      <c r="BL151" s="14" t="s">
        <v>130</v>
      </c>
      <c r="BM151" s="171" t="s">
        <v>537</v>
      </c>
    </row>
    <row r="152" spans="1:65" s="2" customFormat="1" ht="16.5" customHeight="1">
      <c r="A152" s="29"/>
      <c r="B152" s="158"/>
      <c r="C152" s="159" t="s">
        <v>241</v>
      </c>
      <c r="D152" s="159" t="s">
        <v>126</v>
      </c>
      <c r="E152" s="160" t="s">
        <v>538</v>
      </c>
      <c r="F152" s="161" t="s">
        <v>539</v>
      </c>
      <c r="G152" s="162" t="s">
        <v>154</v>
      </c>
      <c r="H152" s="163">
        <v>300</v>
      </c>
      <c r="I152" s="164"/>
      <c r="J152" s="165">
        <f t="shared" si="0"/>
        <v>0</v>
      </c>
      <c r="K152" s="166"/>
      <c r="L152" s="30"/>
      <c r="M152" s="167" t="s">
        <v>1</v>
      </c>
      <c r="N152" s="168" t="s">
        <v>41</v>
      </c>
      <c r="O152" s="55"/>
      <c r="P152" s="169">
        <f t="shared" si="1"/>
        <v>0</v>
      </c>
      <c r="Q152" s="169">
        <v>0</v>
      </c>
      <c r="R152" s="169">
        <f t="shared" si="2"/>
        <v>0</v>
      </c>
      <c r="S152" s="169">
        <v>0</v>
      </c>
      <c r="T152" s="170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130</v>
      </c>
      <c r="AT152" s="171" t="s">
        <v>126</v>
      </c>
      <c r="AU152" s="171" t="s">
        <v>131</v>
      </c>
      <c r="AY152" s="14" t="s">
        <v>124</v>
      </c>
      <c r="BE152" s="172">
        <f t="shared" si="4"/>
        <v>0</v>
      </c>
      <c r="BF152" s="172">
        <f t="shared" si="5"/>
        <v>0</v>
      </c>
      <c r="BG152" s="172">
        <f t="shared" si="6"/>
        <v>0</v>
      </c>
      <c r="BH152" s="172">
        <f t="shared" si="7"/>
        <v>0</v>
      </c>
      <c r="BI152" s="172">
        <f t="shared" si="8"/>
        <v>0</v>
      </c>
      <c r="BJ152" s="14" t="s">
        <v>131</v>
      </c>
      <c r="BK152" s="172">
        <f t="shared" si="9"/>
        <v>0</v>
      </c>
      <c r="BL152" s="14" t="s">
        <v>130</v>
      </c>
      <c r="BM152" s="171" t="s">
        <v>540</v>
      </c>
    </row>
    <row r="153" spans="1:65" s="2" customFormat="1" ht="16.5" customHeight="1">
      <c r="A153" s="29"/>
      <c r="B153" s="158"/>
      <c r="C153" s="159" t="s">
        <v>245</v>
      </c>
      <c r="D153" s="159" t="s">
        <v>126</v>
      </c>
      <c r="E153" s="160" t="s">
        <v>541</v>
      </c>
      <c r="F153" s="161" t="s">
        <v>542</v>
      </c>
      <c r="G153" s="162" t="s">
        <v>154</v>
      </c>
      <c r="H153" s="163">
        <v>135</v>
      </c>
      <c r="I153" s="164"/>
      <c r="J153" s="165">
        <f t="shared" si="0"/>
        <v>0</v>
      </c>
      <c r="K153" s="166"/>
      <c r="L153" s="30"/>
      <c r="M153" s="167" t="s">
        <v>1</v>
      </c>
      <c r="N153" s="168" t="s">
        <v>41</v>
      </c>
      <c r="O153" s="55"/>
      <c r="P153" s="169">
        <f t="shared" si="1"/>
        <v>0</v>
      </c>
      <c r="Q153" s="169">
        <v>0</v>
      </c>
      <c r="R153" s="169">
        <f t="shared" si="2"/>
        <v>0</v>
      </c>
      <c r="S153" s="169">
        <v>0</v>
      </c>
      <c r="T153" s="170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130</v>
      </c>
      <c r="AT153" s="171" t="s">
        <v>126</v>
      </c>
      <c r="AU153" s="171" t="s">
        <v>131</v>
      </c>
      <c r="AY153" s="14" t="s">
        <v>124</v>
      </c>
      <c r="BE153" s="172">
        <f t="shared" si="4"/>
        <v>0</v>
      </c>
      <c r="BF153" s="172">
        <f t="shared" si="5"/>
        <v>0</v>
      </c>
      <c r="BG153" s="172">
        <f t="shared" si="6"/>
        <v>0</v>
      </c>
      <c r="BH153" s="172">
        <f t="shared" si="7"/>
        <v>0</v>
      </c>
      <c r="BI153" s="172">
        <f t="shared" si="8"/>
        <v>0</v>
      </c>
      <c r="BJ153" s="14" t="s">
        <v>131</v>
      </c>
      <c r="BK153" s="172">
        <f t="shared" si="9"/>
        <v>0</v>
      </c>
      <c r="BL153" s="14" t="s">
        <v>130</v>
      </c>
      <c r="BM153" s="171" t="s">
        <v>543</v>
      </c>
    </row>
    <row r="154" spans="1:65" s="2" customFormat="1" ht="24" customHeight="1">
      <c r="A154" s="29"/>
      <c r="B154" s="158"/>
      <c r="C154" s="159" t="s">
        <v>249</v>
      </c>
      <c r="D154" s="159" t="s">
        <v>126</v>
      </c>
      <c r="E154" s="160" t="s">
        <v>544</v>
      </c>
      <c r="F154" s="161" t="s">
        <v>545</v>
      </c>
      <c r="G154" s="162" t="s">
        <v>129</v>
      </c>
      <c r="H154" s="163">
        <v>12</v>
      </c>
      <c r="I154" s="164"/>
      <c r="J154" s="165">
        <f t="shared" si="0"/>
        <v>0</v>
      </c>
      <c r="K154" s="166"/>
      <c r="L154" s="30"/>
      <c r="M154" s="167" t="s">
        <v>1</v>
      </c>
      <c r="N154" s="168" t="s">
        <v>41</v>
      </c>
      <c r="O154" s="55"/>
      <c r="P154" s="169">
        <f t="shared" si="1"/>
        <v>0</v>
      </c>
      <c r="Q154" s="169">
        <v>0</v>
      </c>
      <c r="R154" s="169">
        <f t="shared" si="2"/>
        <v>0</v>
      </c>
      <c r="S154" s="169">
        <v>0</v>
      </c>
      <c r="T154" s="170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130</v>
      </c>
      <c r="AT154" s="171" t="s">
        <v>126</v>
      </c>
      <c r="AU154" s="171" t="s">
        <v>131</v>
      </c>
      <c r="AY154" s="14" t="s">
        <v>124</v>
      </c>
      <c r="BE154" s="172">
        <f t="shared" si="4"/>
        <v>0</v>
      </c>
      <c r="BF154" s="172">
        <f t="shared" si="5"/>
        <v>0</v>
      </c>
      <c r="BG154" s="172">
        <f t="shared" si="6"/>
        <v>0</v>
      </c>
      <c r="BH154" s="172">
        <f t="shared" si="7"/>
        <v>0</v>
      </c>
      <c r="BI154" s="172">
        <f t="shared" si="8"/>
        <v>0</v>
      </c>
      <c r="BJ154" s="14" t="s">
        <v>131</v>
      </c>
      <c r="BK154" s="172">
        <f t="shared" si="9"/>
        <v>0</v>
      </c>
      <c r="BL154" s="14" t="s">
        <v>130</v>
      </c>
      <c r="BM154" s="171" t="s">
        <v>546</v>
      </c>
    </row>
    <row r="155" spans="1:65" s="2" customFormat="1" ht="24" customHeight="1">
      <c r="A155" s="29"/>
      <c r="B155" s="158"/>
      <c r="C155" s="159" t="s">
        <v>253</v>
      </c>
      <c r="D155" s="159" t="s">
        <v>126</v>
      </c>
      <c r="E155" s="160" t="s">
        <v>547</v>
      </c>
      <c r="F155" s="161" t="s">
        <v>548</v>
      </c>
      <c r="G155" s="162" t="s">
        <v>215</v>
      </c>
      <c r="H155" s="163">
        <v>1</v>
      </c>
      <c r="I155" s="164"/>
      <c r="J155" s="165">
        <f t="shared" si="0"/>
        <v>0</v>
      </c>
      <c r="K155" s="166"/>
      <c r="L155" s="30"/>
      <c r="M155" s="167" t="s">
        <v>1</v>
      </c>
      <c r="N155" s="168" t="s">
        <v>41</v>
      </c>
      <c r="O155" s="55"/>
      <c r="P155" s="169">
        <f t="shared" si="1"/>
        <v>0</v>
      </c>
      <c r="Q155" s="169">
        <v>0.13958</v>
      </c>
      <c r="R155" s="169">
        <f t="shared" si="2"/>
        <v>0.13958</v>
      </c>
      <c r="S155" s="169">
        <v>0</v>
      </c>
      <c r="T155" s="170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130</v>
      </c>
      <c r="AT155" s="171" t="s">
        <v>126</v>
      </c>
      <c r="AU155" s="171" t="s">
        <v>131</v>
      </c>
      <c r="AY155" s="14" t="s">
        <v>124</v>
      </c>
      <c r="BE155" s="172">
        <f t="shared" si="4"/>
        <v>0</v>
      </c>
      <c r="BF155" s="172">
        <f t="shared" si="5"/>
        <v>0</v>
      </c>
      <c r="BG155" s="172">
        <f t="shared" si="6"/>
        <v>0</v>
      </c>
      <c r="BH155" s="172">
        <f t="shared" si="7"/>
        <v>0</v>
      </c>
      <c r="BI155" s="172">
        <f t="shared" si="8"/>
        <v>0</v>
      </c>
      <c r="BJ155" s="14" t="s">
        <v>131</v>
      </c>
      <c r="BK155" s="172">
        <f t="shared" si="9"/>
        <v>0</v>
      </c>
      <c r="BL155" s="14" t="s">
        <v>130</v>
      </c>
      <c r="BM155" s="171" t="s">
        <v>549</v>
      </c>
    </row>
    <row r="156" spans="1:65" s="2" customFormat="1" ht="16.5" customHeight="1">
      <c r="A156" s="29"/>
      <c r="B156" s="158"/>
      <c r="C156" s="173" t="s">
        <v>257</v>
      </c>
      <c r="D156" s="173" t="s">
        <v>212</v>
      </c>
      <c r="E156" s="174" t="s">
        <v>550</v>
      </c>
      <c r="F156" s="175" t="s">
        <v>551</v>
      </c>
      <c r="G156" s="176" t="s">
        <v>215</v>
      </c>
      <c r="H156" s="177">
        <v>1</v>
      </c>
      <c r="I156" s="178"/>
      <c r="J156" s="179">
        <f t="shared" si="0"/>
        <v>0</v>
      </c>
      <c r="K156" s="180"/>
      <c r="L156" s="181"/>
      <c r="M156" s="182" t="s">
        <v>1</v>
      </c>
      <c r="N156" s="183" t="s">
        <v>41</v>
      </c>
      <c r="O156" s="55"/>
      <c r="P156" s="169">
        <f t="shared" si="1"/>
        <v>0</v>
      </c>
      <c r="Q156" s="169">
        <v>0</v>
      </c>
      <c r="R156" s="169">
        <f t="shared" si="2"/>
        <v>0</v>
      </c>
      <c r="S156" s="169">
        <v>0</v>
      </c>
      <c r="T156" s="170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156</v>
      </c>
      <c r="AT156" s="171" t="s">
        <v>212</v>
      </c>
      <c r="AU156" s="171" t="s">
        <v>131</v>
      </c>
      <c r="AY156" s="14" t="s">
        <v>124</v>
      </c>
      <c r="BE156" s="172">
        <f t="shared" si="4"/>
        <v>0</v>
      </c>
      <c r="BF156" s="172">
        <f t="shared" si="5"/>
        <v>0</v>
      </c>
      <c r="BG156" s="172">
        <f t="shared" si="6"/>
        <v>0</v>
      </c>
      <c r="BH156" s="172">
        <f t="shared" si="7"/>
        <v>0</v>
      </c>
      <c r="BI156" s="172">
        <f t="shared" si="8"/>
        <v>0</v>
      </c>
      <c r="BJ156" s="14" t="s">
        <v>131</v>
      </c>
      <c r="BK156" s="172">
        <f t="shared" si="9"/>
        <v>0</v>
      </c>
      <c r="BL156" s="14" t="s">
        <v>130</v>
      </c>
      <c r="BM156" s="171" t="s">
        <v>552</v>
      </c>
    </row>
    <row r="157" spans="2:63" s="12" customFormat="1" ht="22.9" customHeight="1">
      <c r="B157" s="145"/>
      <c r="D157" s="146" t="s">
        <v>74</v>
      </c>
      <c r="E157" s="156" t="s">
        <v>147</v>
      </c>
      <c r="F157" s="156" t="s">
        <v>553</v>
      </c>
      <c r="I157" s="148"/>
      <c r="J157" s="157">
        <f>BK157</f>
        <v>0</v>
      </c>
      <c r="L157" s="145"/>
      <c r="M157" s="150"/>
      <c r="N157" s="151"/>
      <c r="O157" s="151"/>
      <c r="P157" s="152">
        <f>SUM(P158:P159)</f>
        <v>0</v>
      </c>
      <c r="Q157" s="151"/>
      <c r="R157" s="152">
        <f>SUM(R158:R159)</f>
        <v>0.13504000000000002</v>
      </c>
      <c r="S157" s="151"/>
      <c r="T157" s="153">
        <f>SUM(T158:T159)</f>
        <v>0</v>
      </c>
      <c r="AR157" s="146" t="s">
        <v>83</v>
      </c>
      <c r="AT157" s="154" t="s">
        <v>74</v>
      </c>
      <c r="AU157" s="154" t="s">
        <v>83</v>
      </c>
      <c r="AY157" s="146" t="s">
        <v>124</v>
      </c>
      <c r="BK157" s="155">
        <f>SUM(BK158:BK159)</f>
        <v>0</v>
      </c>
    </row>
    <row r="158" spans="1:65" s="2" customFormat="1" ht="16.5" customHeight="1">
      <c r="A158" s="29"/>
      <c r="B158" s="158"/>
      <c r="C158" s="159" t="s">
        <v>261</v>
      </c>
      <c r="D158" s="159" t="s">
        <v>126</v>
      </c>
      <c r="E158" s="160" t="s">
        <v>554</v>
      </c>
      <c r="F158" s="161" t="s">
        <v>555</v>
      </c>
      <c r="G158" s="162" t="s">
        <v>172</v>
      </c>
      <c r="H158" s="163">
        <v>40</v>
      </c>
      <c r="I158" s="164"/>
      <c r="J158" s="165">
        <f>ROUND(I158*H158,2)</f>
        <v>0</v>
      </c>
      <c r="K158" s="166"/>
      <c r="L158" s="30"/>
      <c r="M158" s="167" t="s">
        <v>1</v>
      </c>
      <c r="N158" s="168" t="s">
        <v>41</v>
      </c>
      <c r="O158" s="55"/>
      <c r="P158" s="169">
        <f>O158*H158</f>
        <v>0</v>
      </c>
      <c r="Q158" s="169">
        <v>8E-05</v>
      </c>
      <c r="R158" s="169">
        <f>Q158*H158</f>
        <v>0.0032</v>
      </c>
      <c r="S158" s="169">
        <v>0</v>
      </c>
      <c r="T158" s="170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130</v>
      </c>
      <c r="AT158" s="171" t="s">
        <v>126</v>
      </c>
      <c r="AU158" s="171" t="s">
        <v>131</v>
      </c>
      <c r="AY158" s="14" t="s">
        <v>124</v>
      </c>
      <c r="BE158" s="172">
        <f>IF(N158="základná",J158,0)</f>
        <v>0</v>
      </c>
      <c r="BF158" s="172">
        <f>IF(N158="znížená",J158,0)</f>
        <v>0</v>
      </c>
      <c r="BG158" s="172">
        <f>IF(N158="zákl. prenesená",J158,0)</f>
        <v>0</v>
      </c>
      <c r="BH158" s="172">
        <f>IF(N158="zníž. prenesená",J158,0)</f>
        <v>0</v>
      </c>
      <c r="BI158" s="172">
        <f>IF(N158="nulová",J158,0)</f>
        <v>0</v>
      </c>
      <c r="BJ158" s="14" t="s">
        <v>131</v>
      </c>
      <c r="BK158" s="172">
        <f>ROUND(I158*H158,2)</f>
        <v>0</v>
      </c>
      <c r="BL158" s="14" t="s">
        <v>130</v>
      </c>
      <c r="BM158" s="171" t="s">
        <v>556</v>
      </c>
    </row>
    <row r="159" spans="1:65" s="2" customFormat="1" ht="24" customHeight="1">
      <c r="A159" s="29"/>
      <c r="B159" s="158"/>
      <c r="C159" s="173" t="s">
        <v>265</v>
      </c>
      <c r="D159" s="173" t="s">
        <v>212</v>
      </c>
      <c r="E159" s="174" t="s">
        <v>557</v>
      </c>
      <c r="F159" s="175" t="s">
        <v>558</v>
      </c>
      <c r="G159" s="176" t="s">
        <v>172</v>
      </c>
      <c r="H159" s="177">
        <v>41.2</v>
      </c>
      <c r="I159" s="178"/>
      <c r="J159" s="179">
        <f>ROUND(I159*H159,2)</f>
        <v>0</v>
      </c>
      <c r="K159" s="180"/>
      <c r="L159" s="181"/>
      <c r="M159" s="182" t="s">
        <v>1</v>
      </c>
      <c r="N159" s="183" t="s">
        <v>41</v>
      </c>
      <c r="O159" s="55"/>
      <c r="P159" s="169">
        <f>O159*H159</f>
        <v>0</v>
      </c>
      <c r="Q159" s="169">
        <v>0.0032</v>
      </c>
      <c r="R159" s="169">
        <f>Q159*H159</f>
        <v>0.13184</v>
      </c>
      <c r="S159" s="169">
        <v>0</v>
      </c>
      <c r="T159" s="17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156</v>
      </c>
      <c r="AT159" s="171" t="s">
        <v>212</v>
      </c>
      <c r="AU159" s="171" t="s">
        <v>131</v>
      </c>
      <c r="AY159" s="14" t="s">
        <v>124</v>
      </c>
      <c r="BE159" s="172">
        <f>IF(N159="základná",J159,0)</f>
        <v>0</v>
      </c>
      <c r="BF159" s="172">
        <f>IF(N159="znížená",J159,0)</f>
        <v>0</v>
      </c>
      <c r="BG159" s="172">
        <f>IF(N159="zákl. prenesená",J159,0)</f>
        <v>0</v>
      </c>
      <c r="BH159" s="172">
        <f>IF(N159="zníž. prenesená",J159,0)</f>
        <v>0</v>
      </c>
      <c r="BI159" s="172">
        <f>IF(N159="nulová",J159,0)</f>
        <v>0</v>
      </c>
      <c r="BJ159" s="14" t="s">
        <v>131</v>
      </c>
      <c r="BK159" s="172">
        <f>ROUND(I159*H159,2)</f>
        <v>0</v>
      </c>
      <c r="BL159" s="14" t="s">
        <v>130</v>
      </c>
      <c r="BM159" s="171" t="s">
        <v>559</v>
      </c>
    </row>
    <row r="160" spans="2:63" s="12" customFormat="1" ht="22.9" customHeight="1">
      <c r="B160" s="145"/>
      <c r="D160" s="146" t="s">
        <v>74</v>
      </c>
      <c r="E160" s="156" t="s">
        <v>340</v>
      </c>
      <c r="F160" s="156" t="s">
        <v>341</v>
      </c>
      <c r="I160" s="148"/>
      <c r="J160" s="157">
        <f>BK160</f>
        <v>0</v>
      </c>
      <c r="L160" s="145"/>
      <c r="M160" s="150"/>
      <c r="N160" s="151"/>
      <c r="O160" s="151"/>
      <c r="P160" s="152">
        <f>P161</f>
        <v>0</v>
      </c>
      <c r="Q160" s="151"/>
      <c r="R160" s="152">
        <f>R161</f>
        <v>0</v>
      </c>
      <c r="S160" s="151"/>
      <c r="T160" s="153">
        <f>T161</f>
        <v>0</v>
      </c>
      <c r="AR160" s="146" t="s">
        <v>83</v>
      </c>
      <c r="AT160" s="154" t="s">
        <v>74</v>
      </c>
      <c r="AU160" s="154" t="s">
        <v>83</v>
      </c>
      <c r="AY160" s="146" t="s">
        <v>124</v>
      </c>
      <c r="BK160" s="155">
        <f>BK161</f>
        <v>0</v>
      </c>
    </row>
    <row r="161" spans="1:65" s="2" customFormat="1" ht="24" customHeight="1">
      <c r="A161" s="29"/>
      <c r="B161" s="158"/>
      <c r="C161" s="159" t="s">
        <v>270</v>
      </c>
      <c r="D161" s="159" t="s">
        <v>126</v>
      </c>
      <c r="E161" s="160" t="s">
        <v>560</v>
      </c>
      <c r="F161" s="161" t="s">
        <v>561</v>
      </c>
      <c r="G161" s="162" t="s">
        <v>206</v>
      </c>
      <c r="H161" s="163">
        <v>15.397</v>
      </c>
      <c r="I161" s="164"/>
      <c r="J161" s="165">
        <f>ROUND(I161*H161,2)</f>
        <v>0</v>
      </c>
      <c r="K161" s="166"/>
      <c r="L161" s="30"/>
      <c r="M161" s="167" t="s">
        <v>1</v>
      </c>
      <c r="N161" s="168" t="s">
        <v>41</v>
      </c>
      <c r="O161" s="55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130</v>
      </c>
      <c r="AT161" s="171" t="s">
        <v>126</v>
      </c>
      <c r="AU161" s="171" t="s">
        <v>131</v>
      </c>
      <c r="AY161" s="14" t="s">
        <v>124</v>
      </c>
      <c r="BE161" s="172">
        <f>IF(N161="základná",J161,0)</f>
        <v>0</v>
      </c>
      <c r="BF161" s="172">
        <f>IF(N161="znížená",J161,0)</f>
        <v>0</v>
      </c>
      <c r="BG161" s="172">
        <f>IF(N161="zákl. prenesená",J161,0)</f>
        <v>0</v>
      </c>
      <c r="BH161" s="172">
        <f>IF(N161="zníž. prenesená",J161,0)</f>
        <v>0</v>
      </c>
      <c r="BI161" s="172">
        <f>IF(N161="nulová",J161,0)</f>
        <v>0</v>
      </c>
      <c r="BJ161" s="14" t="s">
        <v>131</v>
      </c>
      <c r="BK161" s="172">
        <f>ROUND(I161*H161,2)</f>
        <v>0</v>
      </c>
      <c r="BL161" s="14" t="s">
        <v>130</v>
      </c>
      <c r="BM161" s="171" t="s">
        <v>562</v>
      </c>
    </row>
    <row r="162" spans="2:63" s="12" customFormat="1" ht="25.9" customHeight="1">
      <c r="B162" s="145"/>
      <c r="D162" s="146" t="s">
        <v>74</v>
      </c>
      <c r="E162" s="147" t="s">
        <v>346</v>
      </c>
      <c r="F162" s="147" t="s">
        <v>347</v>
      </c>
      <c r="I162" s="148"/>
      <c r="J162" s="149">
        <f>BK162</f>
        <v>0</v>
      </c>
      <c r="L162" s="145"/>
      <c r="M162" s="150"/>
      <c r="N162" s="151"/>
      <c r="O162" s="151"/>
      <c r="P162" s="152">
        <f>P163</f>
        <v>0</v>
      </c>
      <c r="Q162" s="151"/>
      <c r="R162" s="152">
        <f>R163</f>
        <v>0.10982</v>
      </c>
      <c r="S162" s="151"/>
      <c r="T162" s="153">
        <f>T163</f>
        <v>0</v>
      </c>
      <c r="AR162" s="146" t="s">
        <v>131</v>
      </c>
      <c r="AT162" s="154" t="s">
        <v>74</v>
      </c>
      <c r="AU162" s="154" t="s">
        <v>75</v>
      </c>
      <c r="AY162" s="146" t="s">
        <v>124</v>
      </c>
      <c r="BK162" s="155">
        <f>BK163</f>
        <v>0</v>
      </c>
    </row>
    <row r="163" spans="2:63" s="12" customFormat="1" ht="22.9" customHeight="1">
      <c r="B163" s="145"/>
      <c r="D163" s="146" t="s">
        <v>74</v>
      </c>
      <c r="E163" s="156" t="s">
        <v>563</v>
      </c>
      <c r="F163" s="156" t="s">
        <v>564</v>
      </c>
      <c r="I163" s="148"/>
      <c r="J163" s="157">
        <f>BK163</f>
        <v>0</v>
      </c>
      <c r="L163" s="145"/>
      <c r="M163" s="150"/>
      <c r="N163" s="151"/>
      <c r="O163" s="151"/>
      <c r="P163" s="152">
        <f>SUM(P164:P168)</f>
        <v>0</v>
      </c>
      <c r="Q163" s="151"/>
      <c r="R163" s="152">
        <f>SUM(R164:R168)</f>
        <v>0.10982</v>
      </c>
      <c r="S163" s="151"/>
      <c r="T163" s="153">
        <f>SUM(T164:T168)</f>
        <v>0</v>
      </c>
      <c r="AR163" s="146" t="s">
        <v>131</v>
      </c>
      <c r="AT163" s="154" t="s">
        <v>74</v>
      </c>
      <c r="AU163" s="154" t="s">
        <v>83</v>
      </c>
      <c r="AY163" s="146" t="s">
        <v>124</v>
      </c>
      <c r="BK163" s="155">
        <f>SUM(BK164:BK168)</f>
        <v>0</v>
      </c>
    </row>
    <row r="164" spans="1:65" s="2" customFormat="1" ht="24" customHeight="1">
      <c r="A164" s="29"/>
      <c r="B164" s="158"/>
      <c r="C164" s="159" t="s">
        <v>274</v>
      </c>
      <c r="D164" s="159" t="s">
        <v>126</v>
      </c>
      <c r="E164" s="160" t="s">
        <v>565</v>
      </c>
      <c r="F164" s="161" t="s">
        <v>566</v>
      </c>
      <c r="G164" s="162" t="s">
        <v>154</v>
      </c>
      <c r="H164" s="163">
        <v>38</v>
      </c>
      <c r="I164" s="164"/>
      <c r="J164" s="165">
        <f>ROUND(I164*H164,2)</f>
        <v>0</v>
      </c>
      <c r="K164" s="166"/>
      <c r="L164" s="30"/>
      <c r="M164" s="167" t="s">
        <v>1</v>
      </c>
      <c r="N164" s="168" t="s">
        <v>41</v>
      </c>
      <c r="O164" s="55"/>
      <c r="P164" s="169">
        <f>O164*H164</f>
        <v>0</v>
      </c>
      <c r="Q164" s="169">
        <v>0</v>
      </c>
      <c r="R164" s="169">
        <f>Q164*H164</f>
        <v>0</v>
      </c>
      <c r="S164" s="169">
        <v>0</v>
      </c>
      <c r="T164" s="170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191</v>
      </c>
      <c r="AT164" s="171" t="s">
        <v>126</v>
      </c>
      <c r="AU164" s="171" t="s">
        <v>131</v>
      </c>
      <c r="AY164" s="14" t="s">
        <v>124</v>
      </c>
      <c r="BE164" s="172">
        <f>IF(N164="základná",J164,0)</f>
        <v>0</v>
      </c>
      <c r="BF164" s="172">
        <f>IF(N164="znížená",J164,0)</f>
        <v>0</v>
      </c>
      <c r="BG164" s="172">
        <f>IF(N164="zákl. prenesená",J164,0)</f>
        <v>0</v>
      </c>
      <c r="BH164" s="172">
        <f>IF(N164="zníž. prenesená",J164,0)</f>
        <v>0</v>
      </c>
      <c r="BI164" s="172">
        <f>IF(N164="nulová",J164,0)</f>
        <v>0</v>
      </c>
      <c r="BJ164" s="14" t="s">
        <v>131</v>
      </c>
      <c r="BK164" s="172">
        <f>ROUND(I164*H164,2)</f>
        <v>0</v>
      </c>
      <c r="BL164" s="14" t="s">
        <v>191</v>
      </c>
      <c r="BM164" s="171" t="s">
        <v>567</v>
      </c>
    </row>
    <row r="165" spans="1:65" s="2" customFormat="1" ht="36" customHeight="1">
      <c r="A165" s="29"/>
      <c r="B165" s="158"/>
      <c r="C165" s="173" t="s">
        <v>278</v>
      </c>
      <c r="D165" s="173" t="s">
        <v>212</v>
      </c>
      <c r="E165" s="174" t="s">
        <v>568</v>
      </c>
      <c r="F165" s="175" t="s">
        <v>569</v>
      </c>
      <c r="G165" s="176" t="s">
        <v>154</v>
      </c>
      <c r="H165" s="177">
        <v>43.7</v>
      </c>
      <c r="I165" s="178"/>
      <c r="J165" s="179">
        <f>ROUND(I165*H165,2)</f>
        <v>0</v>
      </c>
      <c r="K165" s="180"/>
      <c r="L165" s="181"/>
      <c r="M165" s="182" t="s">
        <v>1</v>
      </c>
      <c r="N165" s="183" t="s">
        <v>41</v>
      </c>
      <c r="O165" s="55"/>
      <c r="P165" s="169">
        <f>O165*H165</f>
        <v>0</v>
      </c>
      <c r="Q165" s="169">
        <v>0.0004</v>
      </c>
      <c r="R165" s="169">
        <f>Q165*H165</f>
        <v>0.017480000000000002</v>
      </c>
      <c r="S165" s="169">
        <v>0</v>
      </c>
      <c r="T165" s="17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257</v>
      </c>
      <c r="AT165" s="171" t="s">
        <v>212</v>
      </c>
      <c r="AU165" s="171" t="s">
        <v>131</v>
      </c>
      <c r="AY165" s="14" t="s">
        <v>124</v>
      </c>
      <c r="BE165" s="172">
        <f>IF(N165="základná",J165,0)</f>
        <v>0</v>
      </c>
      <c r="BF165" s="172">
        <f>IF(N165="znížená",J165,0)</f>
        <v>0</v>
      </c>
      <c r="BG165" s="172">
        <f>IF(N165="zákl. prenesená",J165,0)</f>
        <v>0</v>
      </c>
      <c r="BH165" s="172">
        <f>IF(N165="zníž. prenesená",J165,0)</f>
        <v>0</v>
      </c>
      <c r="BI165" s="172">
        <f>IF(N165="nulová",J165,0)</f>
        <v>0</v>
      </c>
      <c r="BJ165" s="14" t="s">
        <v>131</v>
      </c>
      <c r="BK165" s="172">
        <f>ROUND(I165*H165,2)</f>
        <v>0</v>
      </c>
      <c r="BL165" s="14" t="s">
        <v>191</v>
      </c>
      <c r="BM165" s="171" t="s">
        <v>570</v>
      </c>
    </row>
    <row r="166" spans="1:65" s="2" customFormat="1" ht="24" customHeight="1">
      <c r="A166" s="29"/>
      <c r="B166" s="158"/>
      <c r="C166" s="159" t="s">
        <v>282</v>
      </c>
      <c r="D166" s="159" t="s">
        <v>126</v>
      </c>
      <c r="E166" s="160" t="s">
        <v>571</v>
      </c>
      <c r="F166" s="161" t="s">
        <v>572</v>
      </c>
      <c r="G166" s="162" t="s">
        <v>154</v>
      </c>
      <c r="H166" s="163">
        <v>38</v>
      </c>
      <c r="I166" s="164"/>
      <c r="J166" s="165">
        <f>ROUND(I166*H166,2)</f>
        <v>0</v>
      </c>
      <c r="K166" s="166"/>
      <c r="L166" s="30"/>
      <c r="M166" s="167" t="s">
        <v>1</v>
      </c>
      <c r="N166" s="168" t="s">
        <v>41</v>
      </c>
      <c r="O166" s="55"/>
      <c r="P166" s="169">
        <f>O166*H166</f>
        <v>0</v>
      </c>
      <c r="Q166" s="169">
        <v>3E-05</v>
      </c>
      <c r="R166" s="169">
        <f>Q166*H166</f>
        <v>0.00114</v>
      </c>
      <c r="S166" s="169">
        <v>0</v>
      </c>
      <c r="T166" s="17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191</v>
      </c>
      <c r="AT166" s="171" t="s">
        <v>126</v>
      </c>
      <c r="AU166" s="171" t="s">
        <v>131</v>
      </c>
      <c r="AY166" s="14" t="s">
        <v>124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131</v>
      </c>
      <c r="BK166" s="172">
        <f>ROUND(I166*H166,2)</f>
        <v>0</v>
      </c>
      <c r="BL166" s="14" t="s">
        <v>191</v>
      </c>
      <c r="BM166" s="171" t="s">
        <v>573</v>
      </c>
    </row>
    <row r="167" spans="1:65" s="2" customFormat="1" ht="36" customHeight="1">
      <c r="A167" s="29"/>
      <c r="B167" s="158"/>
      <c r="C167" s="173" t="s">
        <v>286</v>
      </c>
      <c r="D167" s="173" t="s">
        <v>212</v>
      </c>
      <c r="E167" s="174" t="s">
        <v>574</v>
      </c>
      <c r="F167" s="175" t="s">
        <v>575</v>
      </c>
      <c r="G167" s="176" t="s">
        <v>154</v>
      </c>
      <c r="H167" s="177">
        <v>45.6</v>
      </c>
      <c r="I167" s="178"/>
      <c r="J167" s="179">
        <f>ROUND(I167*H167,2)</f>
        <v>0</v>
      </c>
      <c r="K167" s="180"/>
      <c r="L167" s="181"/>
      <c r="M167" s="182" t="s">
        <v>1</v>
      </c>
      <c r="N167" s="183" t="s">
        <v>41</v>
      </c>
      <c r="O167" s="55"/>
      <c r="P167" s="169">
        <f>O167*H167</f>
        <v>0</v>
      </c>
      <c r="Q167" s="169">
        <v>0.002</v>
      </c>
      <c r="R167" s="169">
        <f>Q167*H167</f>
        <v>0.0912</v>
      </c>
      <c r="S167" s="169">
        <v>0</v>
      </c>
      <c r="T167" s="170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257</v>
      </c>
      <c r="AT167" s="171" t="s">
        <v>212</v>
      </c>
      <c r="AU167" s="171" t="s">
        <v>131</v>
      </c>
      <c r="AY167" s="14" t="s">
        <v>124</v>
      </c>
      <c r="BE167" s="172">
        <f>IF(N167="základná",J167,0)</f>
        <v>0</v>
      </c>
      <c r="BF167" s="172">
        <f>IF(N167="znížená",J167,0)</f>
        <v>0</v>
      </c>
      <c r="BG167" s="172">
        <f>IF(N167="zákl. prenesená",J167,0)</f>
        <v>0</v>
      </c>
      <c r="BH167" s="172">
        <f>IF(N167="zníž. prenesená",J167,0)</f>
        <v>0</v>
      </c>
      <c r="BI167" s="172">
        <f>IF(N167="nulová",J167,0)</f>
        <v>0</v>
      </c>
      <c r="BJ167" s="14" t="s">
        <v>131</v>
      </c>
      <c r="BK167" s="172">
        <f>ROUND(I167*H167,2)</f>
        <v>0</v>
      </c>
      <c r="BL167" s="14" t="s">
        <v>191</v>
      </c>
      <c r="BM167" s="171" t="s">
        <v>576</v>
      </c>
    </row>
    <row r="168" spans="1:65" s="2" customFormat="1" ht="24" customHeight="1">
      <c r="A168" s="29"/>
      <c r="B168" s="158"/>
      <c r="C168" s="159" t="s">
        <v>290</v>
      </c>
      <c r="D168" s="159" t="s">
        <v>126</v>
      </c>
      <c r="E168" s="160" t="s">
        <v>577</v>
      </c>
      <c r="F168" s="161" t="s">
        <v>578</v>
      </c>
      <c r="G168" s="162" t="s">
        <v>206</v>
      </c>
      <c r="H168" s="163">
        <v>0.11</v>
      </c>
      <c r="I168" s="164"/>
      <c r="J168" s="165">
        <f>ROUND(I168*H168,2)</f>
        <v>0</v>
      </c>
      <c r="K168" s="166"/>
      <c r="L168" s="30"/>
      <c r="M168" s="184" t="s">
        <v>1</v>
      </c>
      <c r="N168" s="185" t="s">
        <v>41</v>
      </c>
      <c r="O168" s="186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191</v>
      </c>
      <c r="AT168" s="171" t="s">
        <v>126</v>
      </c>
      <c r="AU168" s="171" t="s">
        <v>131</v>
      </c>
      <c r="AY168" s="14" t="s">
        <v>124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4" t="s">
        <v>131</v>
      </c>
      <c r="BK168" s="172">
        <f>ROUND(I168*H168,2)</f>
        <v>0</v>
      </c>
      <c r="BL168" s="14" t="s">
        <v>191</v>
      </c>
      <c r="BM168" s="171" t="s">
        <v>579</v>
      </c>
    </row>
    <row r="169" spans="1:31" s="2" customFormat="1" ht="6.95" customHeight="1">
      <c r="A169" s="29"/>
      <c r="B169" s="44"/>
      <c r="C169" s="45"/>
      <c r="D169" s="45"/>
      <c r="E169" s="45"/>
      <c r="F169" s="45"/>
      <c r="G169" s="45"/>
      <c r="H169" s="45"/>
      <c r="I169" s="117"/>
      <c r="J169" s="45"/>
      <c r="K169" s="45"/>
      <c r="L169" s="30"/>
      <c r="M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</sheetData>
  <autoFilter ref="C121:K16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ZelenePC L540</cp:lastModifiedBy>
  <dcterms:created xsi:type="dcterms:W3CDTF">2019-09-28T12:26:41Z</dcterms:created>
  <dcterms:modified xsi:type="dcterms:W3CDTF">2019-09-28T21:45:38Z</dcterms:modified>
  <cp:category/>
  <cp:version/>
  <cp:contentType/>
  <cp:contentStatus/>
</cp:coreProperties>
</file>