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615" windowWidth="19815" windowHeight="7365" firstSheet="1" activeTab="4"/>
  </bookViews>
  <sheets>
    <sheet name="Rekapitulácia stavby" sheetId="1" r:id="rId1"/>
    <sheet name="01 - Rozpocet s VV I - 01..." sheetId="2" r:id="rId2"/>
    <sheet name="02 - Rozpocet s VV I - 02..." sheetId="3" r:id="rId3"/>
    <sheet name="03 - Rozpocet s VV I - 03..." sheetId="4" r:id="rId4"/>
    <sheet name="04 - Rozpocet s VV I - 04..." sheetId="5" r:id="rId5"/>
  </sheets>
  <definedNames>
    <definedName name="_xlnm._FilterDatabase" localSheetId="1" hidden="1">'01 - Rozpocet s VV I - 01...'!$C$124:$K$195</definedName>
    <definedName name="_xlnm._FilterDatabase" localSheetId="2" hidden="1">'02 - Rozpocet s VV I - 02...'!$C$119:$K$201</definedName>
    <definedName name="_xlnm._FilterDatabase" localSheetId="3" hidden="1">'03 - Rozpocet s VV I - 03...'!$C$118:$K$155</definedName>
    <definedName name="_xlnm._FilterDatabase" localSheetId="4" hidden="1">'04 - Rozpocet s VV I - 04...'!$C$129:$K$241</definedName>
    <definedName name="_xlnm.Print_Titles" localSheetId="1">'01 - Rozpocet s VV I - 01...'!$124:$124</definedName>
    <definedName name="_xlnm.Print_Titles" localSheetId="2">'02 - Rozpocet s VV I - 02...'!$119:$119</definedName>
    <definedName name="_xlnm.Print_Titles" localSheetId="3">'03 - Rozpocet s VV I - 03...'!$118:$118</definedName>
    <definedName name="_xlnm.Print_Titles" localSheetId="4">'04 - Rozpocet s VV I - 04...'!$129:$129</definedName>
    <definedName name="_xlnm.Print_Titles" localSheetId="0">'Rekapitulácia stavby'!$92:$92</definedName>
    <definedName name="_xlnm.Print_Area" localSheetId="1">'01 - Rozpocet s VV I - 01...'!$C$4:$J$76,'01 - Rozpocet s VV I - 01...'!$C$82:$J$106,'01 - Rozpocet s VV I - 01...'!$C$112:$K$195</definedName>
    <definedName name="_xlnm.Print_Area" localSheetId="2">'02 - Rozpocet s VV I - 02...'!$C$4:$J$76,'02 - Rozpocet s VV I - 02...'!$C$82:$J$101,'02 - Rozpocet s VV I - 02...'!$C$107:$K$201</definedName>
    <definedName name="_xlnm.Print_Area" localSheetId="3">'03 - Rozpocet s VV I - 03...'!$C$4:$J$76,'03 - Rozpocet s VV I - 03...'!$C$82:$J$100,'03 - Rozpocet s VV I - 03...'!$C$106:$K$155</definedName>
    <definedName name="_xlnm.Print_Area" localSheetId="4">'04 - Rozpocet s VV I - 04...'!$C$4:$J$76,'04 - Rozpocet s VV I - 04...'!$C$82:$J$111,'04 - Rozpocet s VV I - 04...'!$C$117:$K$241</definedName>
    <definedName name="_xlnm.Print_Area" localSheetId="0">'Rekapitulácia stavby'!$D$4:$AO$76,'Rekapitulácia stavby'!$C$82:$AQ$99</definedName>
  </definedNames>
  <calcPr calcId="124519"/>
</workbook>
</file>

<file path=xl/calcChain.xml><?xml version="1.0" encoding="utf-8"?>
<calcChain xmlns="http://schemas.openxmlformats.org/spreadsheetml/2006/main">
  <c r="J37" i="5"/>
  <c r="J36"/>
  <c r="AY98" i="1"/>
  <c r="J35" i="5"/>
  <c r="AX98" i="1"/>
  <c r="BI239" i="5"/>
  <c r="BH239"/>
  <c r="BG239"/>
  <c r="BE239"/>
  <c r="T239"/>
  <c r="R239"/>
  <c r="P239"/>
  <c r="BK239"/>
  <c r="J239"/>
  <c r="BF239"/>
  <c r="BI236"/>
  <c r="BH236"/>
  <c r="BG236"/>
  <c r="BE236"/>
  <c r="T236"/>
  <c r="T235"/>
  <c r="T234" s="1"/>
  <c r="R236"/>
  <c r="R235" s="1"/>
  <c r="R234" s="1"/>
  <c r="P236"/>
  <c r="P235"/>
  <c r="P234" s="1"/>
  <c r="BK236"/>
  <c r="BK235" s="1"/>
  <c r="J236"/>
  <c r="BF236"/>
  <c r="BI233"/>
  <c r="BH233"/>
  <c r="BG233"/>
  <c r="BE233"/>
  <c r="T233"/>
  <c r="R233"/>
  <c r="P233"/>
  <c r="BK233"/>
  <c r="J233"/>
  <c r="BF233"/>
  <c r="BI230"/>
  <c r="BH230"/>
  <c r="BG230"/>
  <c r="BE230"/>
  <c r="T230"/>
  <c r="R230"/>
  <c r="P230"/>
  <c r="BK230"/>
  <c r="J230"/>
  <c r="BF230"/>
  <c r="BI226"/>
  <c r="BH226"/>
  <c r="BG226"/>
  <c r="BE226"/>
  <c r="T226"/>
  <c r="T225"/>
  <c r="R226"/>
  <c r="R225"/>
  <c r="P226"/>
  <c r="P225"/>
  <c r="BK226"/>
  <c r="BK225"/>
  <c r="J225" s="1"/>
  <c r="J108" s="1"/>
  <c r="J226"/>
  <c r="BF226" s="1"/>
  <c r="BI222"/>
  <c r="BH222"/>
  <c r="BG222"/>
  <c r="BE222"/>
  <c r="T222"/>
  <c r="R222"/>
  <c r="P222"/>
  <c r="BK222"/>
  <c r="J222"/>
  <c r="BF222"/>
  <c r="BI218"/>
  <c r="BH218"/>
  <c r="BG218"/>
  <c r="BE218"/>
  <c r="T218"/>
  <c r="T217"/>
  <c r="R218"/>
  <c r="R217"/>
  <c r="P218"/>
  <c r="P217"/>
  <c r="BK218"/>
  <c r="BK217"/>
  <c r="J217" s="1"/>
  <c r="J107" s="1"/>
  <c r="J218"/>
  <c r="BF218" s="1"/>
  <c r="BI214"/>
  <c r="BH214"/>
  <c r="BG214"/>
  <c r="BE214"/>
  <c r="T214"/>
  <c r="R214"/>
  <c r="P214"/>
  <c r="BK214"/>
  <c r="J214"/>
  <c r="BF214"/>
  <c r="BI211"/>
  <c r="BH211"/>
  <c r="BG211"/>
  <c r="BE211"/>
  <c r="T211"/>
  <c r="R211"/>
  <c r="P211"/>
  <c r="BK211"/>
  <c r="J211"/>
  <c r="BF211"/>
  <c r="BI208"/>
  <c r="BH208"/>
  <c r="BG208"/>
  <c r="BE208"/>
  <c r="T208"/>
  <c r="R208"/>
  <c r="P208"/>
  <c r="BK208"/>
  <c r="J208"/>
  <c r="BF208"/>
  <c r="BI205"/>
  <c r="BH205"/>
  <c r="BG205"/>
  <c r="BE205"/>
  <c r="T205"/>
  <c r="R205"/>
  <c r="P205"/>
  <c r="BK205"/>
  <c r="J205"/>
  <c r="BF205"/>
  <c r="BI202"/>
  <c r="BH202"/>
  <c r="BG202"/>
  <c r="BE202"/>
  <c r="T202"/>
  <c r="T201"/>
  <c r="R202"/>
  <c r="R201"/>
  <c r="P202"/>
  <c r="P201"/>
  <c r="BK202"/>
  <c r="BK201"/>
  <c r="J201" s="1"/>
  <c r="J106" s="1"/>
  <c r="J202"/>
  <c r="BF202" s="1"/>
  <c r="BI200"/>
  <c r="BH200"/>
  <c r="BG200"/>
  <c r="BE200"/>
  <c r="T200"/>
  <c r="R200"/>
  <c r="P200"/>
  <c r="BK200"/>
  <c r="J200"/>
  <c r="BF200"/>
  <c r="BI199"/>
  <c r="BH199"/>
  <c r="BG199"/>
  <c r="BE199"/>
  <c r="T199"/>
  <c r="T198"/>
  <c r="R199"/>
  <c r="R198"/>
  <c r="P199"/>
  <c r="P198"/>
  <c r="BK199"/>
  <c r="BK198"/>
  <c r="J198" s="1"/>
  <c r="J105" s="1"/>
  <c r="J199"/>
  <c r="BF199" s="1"/>
  <c r="BI197"/>
  <c r="BH197"/>
  <c r="BG197"/>
  <c r="BE197"/>
  <c r="T197"/>
  <c r="T196"/>
  <c r="T195" s="1"/>
  <c r="R197"/>
  <c r="R196" s="1"/>
  <c r="R195" s="1"/>
  <c r="P197"/>
  <c r="P196"/>
  <c r="P195" s="1"/>
  <c r="BK197"/>
  <c r="BK196" s="1"/>
  <c r="J197"/>
  <c r="BF197"/>
  <c r="BI192"/>
  <c r="BH192"/>
  <c r="BG192"/>
  <c r="BE192"/>
  <c r="T192"/>
  <c r="R192"/>
  <c r="P192"/>
  <c r="BK192"/>
  <c r="J192"/>
  <c r="BF192"/>
  <c r="BI188"/>
  <c r="BH188"/>
  <c r="BG188"/>
  <c r="BE188"/>
  <c r="T188"/>
  <c r="R188"/>
  <c r="P188"/>
  <c r="BK188"/>
  <c r="J188"/>
  <c r="BF188"/>
  <c r="BI185"/>
  <c r="BH185"/>
  <c r="BG185"/>
  <c r="BE185"/>
  <c r="T185"/>
  <c r="R185"/>
  <c r="P185"/>
  <c r="BK185"/>
  <c r="J185"/>
  <c r="BF185"/>
  <c r="BI184"/>
  <c r="BH184"/>
  <c r="BG184"/>
  <c r="BE184"/>
  <c r="T184"/>
  <c r="R184"/>
  <c r="P184"/>
  <c r="BK184"/>
  <c r="J184"/>
  <c r="BF184"/>
  <c r="BI183"/>
  <c r="BH183"/>
  <c r="BG183"/>
  <c r="BE183"/>
  <c r="T183"/>
  <c r="R183"/>
  <c r="P183"/>
  <c r="BK183"/>
  <c r="J183"/>
  <c r="BF183"/>
  <c r="BI180"/>
  <c r="BH180"/>
  <c r="BG180"/>
  <c r="BE180"/>
  <c r="T180"/>
  <c r="R180"/>
  <c r="P180"/>
  <c r="BK180"/>
  <c r="J180"/>
  <c r="BF180"/>
  <c r="BI173"/>
  <c r="BH173"/>
  <c r="BG173"/>
  <c r="BE173"/>
  <c r="T173"/>
  <c r="R173"/>
  <c r="P173"/>
  <c r="BK173"/>
  <c r="J173"/>
  <c r="BF173"/>
  <c r="BI170"/>
  <c r="BH170"/>
  <c r="BG170"/>
  <c r="BE170"/>
  <c r="T170"/>
  <c r="R170"/>
  <c r="P170"/>
  <c r="BK170"/>
  <c r="J170"/>
  <c r="BF170"/>
  <c r="BI167"/>
  <c r="BH167"/>
  <c r="BG167"/>
  <c r="BE167"/>
  <c r="T167"/>
  <c r="T166"/>
  <c r="R167"/>
  <c r="R166"/>
  <c r="P167"/>
  <c r="P166"/>
  <c r="BK167"/>
  <c r="BK166"/>
  <c r="J166" s="1"/>
  <c r="J102" s="1"/>
  <c r="J167"/>
  <c r="BF167" s="1"/>
  <c r="BI163"/>
  <c r="BH163"/>
  <c r="BG163"/>
  <c r="BE163"/>
  <c r="T163"/>
  <c r="R163"/>
  <c r="P163"/>
  <c r="BK163"/>
  <c r="J163"/>
  <c r="BF163"/>
  <c r="BI162"/>
  <c r="BH162"/>
  <c r="BG162"/>
  <c r="BE162"/>
  <c r="T162"/>
  <c r="R162"/>
  <c r="P162"/>
  <c r="BK162"/>
  <c r="J162"/>
  <c r="BF162"/>
  <c r="BI159"/>
  <c r="BH159"/>
  <c r="BG159"/>
  <c r="BE159"/>
  <c r="T159"/>
  <c r="R159"/>
  <c r="P159"/>
  <c r="BK159"/>
  <c r="J159"/>
  <c r="BF159"/>
  <c r="BI158"/>
  <c r="BH158"/>
  <c r="BG158"/>
  <c r="BE158"/>
  <c r="T158"/>
  <c r="T157"/>
  <c r="R158"/>
  <c r="R157"/>
  <c r="P158"/>
  <c r="P157"/>
  <c r="BK158"/>
  <c r="BK157"/>
  <c r="J157" s="1"/>
  <c r="J101" s="1"/>
  <c r="J158"/>
  <c r="BF158" s="1"/>
  <c r="BI154"/>
  <c r="BH154"/>
  <c r="BG154"/>
  <c r="BE154"/>
  <c r="T154"/>
  <c r="R154"/>
  <c r="P154"/>
  <c r="BK154"/>
  <c r="J154"/>
  <c r="BF154"/>
  <c r="BI151"/>
  <c r="BH151"/>
  <c r="BG151"/>
  <c r="BE151"/>
  <c r="T151"/>
  <c r="T150"/>
  <c r="R151"/>
  <c r="R150"/>
  <c r="P151"/>
  <c r="P150"/>
  <c r="BK151"/>
  <c r="BK150"/>
  <c r="J150" s="1"/>
  <c r="J100" s="1"/>
  <c r="J151"/>
  <c r="BF151" s="1"/>
  <c r="BI147"/>
  <c r="BH147"/>
  <c r="BG147"/>
  <c r="BE147"/>
  <c r="T147"/>
  <c r="R147"/>
  <c r="P147"/>
  <c r="BK147"/>
  <c r="J147"/>
  <c r="BF147"/>
  <c r="BI144"/>
  <c r="BH144"/>
  <c r="BG144"/>
  <c r="BE144"/>
  <c r="T144"/>
  <c r="T143"/>
  <c r="R144"/>
  <c r="R143"/>
  <c r="P144"/>
  <c r="P143"/>
  <c r="BK144"/>
  <c r="BK143"/>
  <c r="J143" s="1"/>
  <c r="J99" s="1"/>
  <c r="J144"/>
  <c r="BF144" s="1"/>
  <c r="BI140"/>
  <c r="BH140"/>
  <c r="BG140"/>
  <c r="BE140"/>
  <c r="T140"/>
  <c r="R140"/>
  <c r="P140"/>
  <c r="BK140"/>
  <c r="J140"/>
  <c r="BF140"/>
  <c r="BI137"/>
  <c r="BH137"/>
  <c r="BG137"/>
  <c r="BE137"/>
  <c r="T137"/>
  <c r="R137"/>
  <c r="P137"/>
  <c r="BK137"/>
  <c r="J137"/>
  <c r="BF137"/>
  <c r="BI133"/>
  <c r="F37"/>
  <c r="BD98" i="1" s="1"/>
  <c r="BH133" i="5"/>
  <c r="F36" s="1"/>
  <c r="BC98" i="1" s="1"/>
  <c r="BG133" i="5"/>
  <c r="F35"/>
  <c r="BB98" i="1" s="1"/>
  <c r="BE133" i="5"/>
  <c r="J33" s="1"/>
  <c r="AV98" i="1" s="1"/>
  <c r="T133" i="5"/>
  <c r="T132"/>
  <c r="T131" s="1"/>
  <c r="T130" s="1"/>
  <c r="R133"/>
  <c r="R132"/>
  <c r="R131" s="1"/>
  <c r="R130" s="1"/>
  <c r="P133"/>
  <c r="P132"/>
  <c r="P131" s="1"/>
  <c r="P130" s="1"/>
  <c r="AU98" i="1" s="1"/>
  <c r="BK133" i="5"/>
  <c r="BK132" s="1"/>
  <c r="J133"/>
  <c r="BF133" s="1"/>
  <c r="F124"/>
  <c r="E122"/>
  <c r="F89"/>
  <c r="E87"/>
  <c r="J24"/>
  <c r="E24"/>
  <c r="J127" s="1"/>
  <c r="J23"/>
  <c r="J21"/>
  <c r="E21"/>
  <c r="J126" s="1"/>
  <c r="J91"/>
  <c r="J20"/>
  <c r="J18"/>
  <c r="E18"/>
  <c r="F127" s="1"/>
  <c r="F92"/>
  <c r="J17"/>
  <c r="J15"/>
  <c r="E15"/>
  <c r="F126"/>
  <c r="F91"/>
  <c r="J14"/>
  <c r="J12"/>
  <c r="J124"/>
  <c r="J89"/>
  <c r="E7"/>
  <c r="E120" s="1"/>
  <c r="J37" i="4"/>
  <c r="J36"/>
  <c r="AY97" i="1" s="1"/>
  <c r="J35" i="4"/>
  <c r="AX97" i="1" s="1"/>
  <c r="BI153" i="4"/>
  <c r="BH153"/>
  <c r="BG153"/>
  <c r="BE153"/>
  <c r="T153"/>
  <c r="R153"/>
  <c r="P153"/>
  <c r="BK153"/>
  <c r="J153"/>
  <c r="BF153" s="1"/>
  <c r="BI150"/>
  <c r="BH150"/>
  <c r="BG150"/>
  <c r="BE150"/>
  <c r="T150"/>
  <c r="R150"/>
  <c r="P150"/>
  <c r="BK150"/>
  <c r="J150"/>
  <c r="BF150" s="1"/>
  <c r="BI147"/>
  <c r="BH147"/>
  <c r="BG147"/>
  <c r="BE147"/>
  <c r="T147"/>
  <c r="R147"/>
  <c r="P147"/>
  <c r="BK147"/>
  <c r="J147"/>
  <c r="BF147" s="1"/>
  <c r="BI144"/>
  <c r="BH144"/>
  <c r="BG144"/>
  <c r="BE144"/>
  <c r="T144"/>
  <c r="T143" s="1"/>
  <c r="R144"/>
  <c r="R143" s="1"/>
  <c r="P144"/>
  <c r="P143" s="1"/>
  <c r="BK144"/>
  <c r="BK143" s="1"/>
  <c r="J144"/>
  <c r="BF144"/>
  <c r="BI140"/>
  <c r="BH140"/>
  <c r="BG140"/>
  <c r="BE140"/>
  <c r="T140"/>
  <c r="R140"/>
  <c r="P140"/>
  <c r="BK140"/>
  <c r="J140"/>
  <c r="BF140" s="1"/>
  <c r="BI137"/>
  <c r="BH137"/>
  <c r="BG137"/>
  <c r="BE137"/>
  <c r="T137"/>
  <c r="R137"/>
  <c r="P137"/>
  <c r="BK137"/>
  <c r="J137"/>
  <c r="BF137" s="1"/>
  <c r="BI136"/>
  <c r="BH136"/>
  <c r="BG136"/>
  <c r="BE136"/>
  <c r="T136"/>
  <c r="R136"/>
  <c r="P136"/>
  <c r="BK136"/>
  <c r="J136"/>
  <c r="BF136" s="1"/>
  <c r="BI130"/>
  <c r="BH130"/>
  <c r="BG130"/>
  <c r="BE130"/>
  <c r="T130"/>
  <c r="R130"/>
  <c r="P130"/>
  <c r="BK130"/>
  <c r="J130"/>
  <c r="BF130" s="1"/>
  <c r="BI127"/>
  <c r="BH127"/>
  <c r="BG127"/>
  <c r="BE127"/>
  <c r="T127"/>
  <c r="R127"/>
  <c r="P127"/>
  <c r="BK127"/>
  <c r="J127"/>
  <c r="BF127" s="1"/>
  <c r="BI126"/>
  <c r="BH126"/>
  <c r="BG126"/>
  <c r="BE126"/>
  <c r="T126"/>
  <c r="R126"/>
  <c r="P126"/>
  <c r="BK126"/>
  <c r="J126"/>
  <c r="BF126" s="1"/>
  <c r="BI125"/>
  <c r="BH125"/>
  <c r="BG125"/>
  <c r="BE125"/>
  <c r="T125"/>
  <c r="R125"/>
  <c r="P125"/>
  <c r="BK125"/>
  <c r="J125"/>
  <c r="BF125" s="1"/>
  <c r="BI122"/>
  <c r="F37" s="1"/>
  <c r="BD97" i="1" s="1"/>
  <c r="BH122" i="4"/>
  <c r="F36"/>
  <c r="BC97" i="1" s="1"/>
  <c r="BG122" i="4"/>
  <c r="F35" s="1"/>
  <c r="BB97" i="1" s="1"/>
  <c r="BE122" i="4"/>
  <c r="J33"/>
  <c r="AV97" i="1" s="1"/>
  <c r="F33" i="4"/>
  <c r="AZ97" i="1" s="1"/>
  <c r="T122" i="4"/>
  <c r="T121" s="1"/>
  <c r="T120" s="1"/>
  <c r="T119" s="1"/>
  <c r="R122"/>
  <c r="R121" s="1"/>
  <c r="R120" s="1"/>
  <c r="R119" s="1"/>
  <c r="P122"/>
  <c r="P121" s="1"/>
  <c r="P120" s="1"/>
  <c r="P119" s="1"/>
  <c r="AU97" i="1" s="1"/>
  <c r="BK122" i="4"/>
  <c r="BK121"/>
  <c r="J121" s="1"/>
  <c r="J98" s="1"/>
  <c r="J122"/>
  <c r="BF122"/>
  <c r="J34" s="1"/>
  <c r="AW97" i="1" s="1"/>
  <c r="F113" i="4"/>
  <c r="E111"/>
  <c r="F89"/>
  <c r="E87"/>
  <c r="J24"/>
  <c r="E24"/>
  <c r="J116" s="1"/>
  <c r="J92"/>
  <c r="J23"/>
  <c r="J21"/>
  <c r="E21"/>
  <c r="J115" s="1"/>
  <c r="J91"/>
  <c r="J20"/>
  <c r="J18"/>
  <c r="E18"/>
  <c r="F116"/>
  <c r="F92"/>
  <c r="J17"/>
  <c r="J15"/>
  <c r="E15"/>
  <c r="F115" s="1"/>
  <c r="J14"/>
  <c r="J12"/>
  <c r="J113" s="1"/>
  <c r="J89"/>
  <c r="E7"/>
  <c r="E109"/>
  <c r="E85"/>
  <c r="J37" i="3"/>
  <c r="J36"/>
  <c r="AY96" i="1"/>
  <c r="J35" i="3"/>
  <c r="AX96" i="1"/>
  <c r="BI201" i="3"/>
  <c r="BH201"/>
  <c r="BG201"/>
  <c r="BE201"/>
  <c r="T201"/>
  <c r="R201"/>
  <c r="P201"/>
  <c r="BK201"/>
  <c r="J201"/>
  <c r="BF201"/>
  <c r="BI200"/>
  <c r="BH200"/>
  <c r="BG200"/>
  <c r="BE200"/>
  <c r="T200"/>
  <c r="R200"/>
  <c r="P200"/>
  <c r="BK200"/>
  <c r="J200"/>
  <c r="BF200"/>
  <c r="BI199"/>
  <c r="BH199"/>
  <c r="BG199"/>
  <c r="BE199"/>
  <c r="T199"/>
  <c r="R199"/>
  <c r="P199"/>
  <c r="BK199"/>
  <c r="J199"/>
  <c r="BF199"/>
  <c r="BI198"/>
  <c r="BH198"/>
  <c r="BG198"/>
  <c r="BE198"/>
  <c r="T198"/>
  <c r="R198"/>
  <c r="P198"/>
  <c r="BK198"/>
  <c r="J198"/>
  <c r="BF198"/>
  <c r="BI197"/>
  <c r="BH197"/>
  <c r="BG197"/>
  <c r="BE197"/>
  <c r="T197"/>
  <c r="R197"/>
  <c r="P197"/>
  <c r="BK197"/>
  <c r="J197"/>
  <c r="BF197"/>
  <c r="BI196"/>
  <c r="BH196"/>
  <c r="BG196"/>
  <c r="BE196"/>
  <c r="T196"/>
  <c r="R196"/>
  <c r="P196"/>
  <c r="BK196"/>
  <c r="J196"/>
  <c r="BF196"/>
  <c r="BI195"/>
  <c r="BH195"/>
  <c r="BG195"/>
  <c r="BE195"/>
  <c r="T195"/>
  <c r="R195"/>
  <c r="P195"/>
  <c r="BK195"/>
  <c r="J195"/>
  <c r="BF195"/>
  <c r="BI194"/>
  <c r="BH194"/>
  <c r="BG194"/>
  <c r="BE194"/>
  <c r="T194"/>
  <c r="R194"/>
  <c r="P194"/>
  <c r="BK194"/>
  <c r="J194"/>
  <c r="BF194"/>
  <c r="BI193"/>
  <c r="BH193"/>
  <c r="BG193"/>
  <c r="BE193"/>
  <c r="T193"/>
  <c r="R193"/>
  <c r="P193"/>
  <c r="BK193"/>
  <c r="J193"/>
  <c r="BF193"/>
  <c r="BI192"/>
  <c r="BH192"/>
  <c r="BG192"/>
  <c r="BE192"/>
  <c r="T192"/>
  <c r="R192"/>
  <c r="P192"/>
  <c r="BK192"/>
  <c r="J192"/>
  <c r="BF192"/>
  <c r="BI191"/>
  <c r="BH191"/>
  <c r="BG191"/>
  <c r="BE191"/>
  <c r="T191"/>
  <c r="R191"/>
  <c r="P191"/>
  <c r="BK191"/>
  <c r="J191"/>
  <c r="BF191"/>
  <c r="BI190"/>
  <c r="BH190"/>
  <c r="BG190"/>
  <c r="BE190"/>
  <c r="T190"/>
  <c r="R190"/>
  <c r="P190"/>
  <c r="BK190"/>
  <c r="J190"/>
  <c r="BF190"/>
  <c r="BI189"/>
  <c r="BH189"/>
  <c r="BG189"/>
  <c r="BE189"/>
  <c r="T189"/>
  <c r="R189"/>
  <c r="P189"/>
  <c r="BK189"/>
  <c r="J189"/>
  <c r="BF189"/>
  <c r="BI188"/>
  <c r="BH188"/>
  <c r="BG188"/>
  <c r="BE188"/>
  <c r="T188"/>
  <c r="R188"/>
  <c r="P188"/>
  <c r="BK188"/>
  <c r="J188"/>
  <c r="BF188"/>
  <c r="BI187"/>
  <c r="BH187"/>
  <c r="BG187"/>
  <c r="BE187"/>
  <c r="T187"/>
  <c r="R187"/>
  <c r="P187"/>
  <c r="BK187"/>
  <c r="J187"/>
  <c r="BF187"/>
  <c r="BI186"/>
  <c r="BH186"/>
  <c r="BG186"/>
  <c r="BE186"/>
  <c r="T186"/>
  <c r="R186"/>
  <c r="P186"/>
  <c r="BK186"/>
  <c r="J186"/>
  <c r="BF186"/>
  <c r="BI185"/>
  <c r="BH185"/>
  <c r="BG185"/>
  <c r="BE185"/>
  <c r="T185"/>
  <c r="R185"/>
  <c r="P185"/>
  <c r="BK185"/>
  <c r="J185"/>
  <c r="BF185"/>
  <c r="BI167"/>
  <c r="BH167"/>
  <c r="BG167"/>
  <c r="BE167"/>
  <c r="T167"/>
  <c r="T166"/>
  <c r="T165" s="1"/>
  <c r="R167"/>
  <c r="R166" s="1"/>
  <c r="R165" s="1"/>
  <c r="P167"/>
  <c r="P166"/>
  <c r="P165" s="1"/>
  <c r="BK167"/>
  <c r="BK166" s="1"/>
  <c r="J167"/>
  <c r="BF167"/>
  <c r="BI162"/>
  <c r="BH162"/>
  <c r="BG162"/>
  <c r="BE162"/>
  <c r="T162"/>
  <c r="R162"/>
  <c r="P162"/>
  <c r="BK162"/>
  <c r="J162"/>
  <c r="BF162"/>
  <c r="BI158"/>
  <c r="BH158"/>
  <c r="BG158"/>
  <c r="BE158"/>
  <c r="T158"/>
  <c r="R158"/>
  <c r="P158"/>
  <c r="BK158"/>
  <c r="J158"/>
  <c r="BF158"/>
  <c r="BI155"/>
  <c r="BH155"/>
  <c r="BG155"/>
  <c r="BE155"/>
  <c r="T155"/>
  <c r="R155"/>
  <c r="P155"/>
  <c r="BK155"/>
  <c r="J155"/>
  <c r="BF155"/>
  <c r="BI152"/>
  <c r="BH152"/>
  <c r="BG152"/>
  <c r="BE152"/>
  <c r="T152"/>
  <c r="R152"/>
  <c r="P152"/>
  <c r="BK152"/>
  <c r="J152"/>
  <c r="BF152"/>
  <c r="BI149"/>
  <c r="BH149"/>
  <c r="BG149"/>
  <c r="BE149"/>
  <c r="T149"/>
  <c r="R149"/>
  <c r="P149"/>
  <c r="BK149"/>
  <c r="J149"/>
  <c r="BF149"/>
  <c r="BI144"/>
  <c r="BH144"/>
  <c r="BG144"/>
  <c r="BE144"/>
  <c r="T144"/>
  <c r="R144"/>
  <c r="P144"/>
  <c r="BK144"/>
  <c r="J144"/>
  <c r="BF144"/>
  <c r="BI141"/>
  <c r="BH141"/>
  <c r="BG141"/>
  <c r="BE141"/>
  <c r="T141"/>
  <c r="R141"/>
  <c r="P141"/>
  <c r="BK141"/>
  <c r="J141"/>
  <c r="BF141"/>
  <c r="BI123"/>
  <c r="F37"/>
  <c r="BD96" i="1" s="1"/>
  <c r="BH123" i="3"/>
  <c r="F36" s="1"/>
  <c r="BC96" i="1" s="1"/>
  <c r="BG123" i="3"/>
  <c r="F35"/>
  <c r="BB96" i="1" s="1"/>
  <c r="BE123" i="3"/>
  <c r="J33" s="1"/>
  <c r="AV96" i="1" s="1"/>
  <c r="T123" i="3"/>
  <c r="T122"/>
  <c r="T121" s="1"/>
  <c r="T120" s="1"/>
  <c r="R123"/>
  <c r="R122"/>
  <c r="R121" s="1"/>
  <c r="R120" s="1"/>
  <c r="P123"/>
  <c r="P122"/>
  <c r="P121" s="1"/>
  <c r="P120" s="1"/>
  <c r="AU96" i="1" s="1"/>
  <c r="BK123" i="3"/>
  <c r="BK122" s="1"/>
  <c r="J123"/>
  <c r="BF123" s="1"/>
  <c r="F114"/>
  <c r="E112"/>
  <c r="F89"/>
  <c r="E87"/>
  <c r="J24"/>
  <c r="E24"/>
  <c r="J117" s="1"/>
  <c r="J23"/>
  <c r="J21"/>
  <c r="E21"/>
  <c r="J116" s="1"/>
  <c r="J91"/>
  <c r="J20"/>
  <c r="J18"/>
  <c r="E18"/>
  <c r="F117" s="1"/>
  <c r="F92"/>
  <c r="J17"/>
  <c r="J15"/>
  <c r="E15"/>
  <c r="F116"/>
  <c r="F91"/>
  <c r="J14"/>
  <c r="J12"/>
  <c r="J114"/>
  <c r="J89"/>
  <c r="E7"/>
  <c r="E110" s="1"/>
  <c r="J37" i="2"/>
  <c r="J36"/>
  <c r="AY95" i="1" s="1"/>
  <c r="J35" i="2"/>
  <c r="AX95" i="1" s="1"/>
  <c r="BI193" i="2"/>
  <c r="BH193"/>
  <c r="BG193"/>
  <c r="BE193"/>
  <c r="T193"/>
  <c r="R193"/>
  <c r="P193"/>
  <c r="BK193"/>
  <c r="J193"/>
  <c r="BF193" s="1"/>
  <c r="BI190"/>
  <c r="BH190"/>
  <c r="BG190"/>
  <c r="BE190"/>
  <c r="T190"/>
  <c r="R190"/>
  <c r="P190"/>
  <c r="BK190"/>
  <c r="J190"/>
  <c r="BF190" s="1"/>
  <c r="BI187"/>
  <c r="BH187"/>
  <c r="BG187"/>
  <c r="BE187"/>
  <c r="T187"/>
  <c r="T186" s="1"/>
  <c r="R187"/>
  <c r="R186" s="1"/>
  <c r="P187"/>
  <c r="P186" s="1"/>
  <c r="BK187"/>
  <c r="BK186" s="1"/>
  <c r="J186" s="1"/>
  <c r="J105" s="1"/>
  <c r="J187"/>
  <c r="BF187"/>
  <c r="BI183"/>
  <c r="BH183"/>
  <c r="BG183"/>
  <c r="BE183"/>
  <c r="T183"/>
  <c r="R183"/>
  <c r="P183"/>
  <c r="BK183"/>
  <c r="J183"/>
  <c r="BF183" s="1"/>
  <c r="BI182"/>
  <c r="BH182"/>
  <c r="BG182"/>
  <c r="BE182"/>
  <c r="T182"/>
  <c r="T181" s="1"/>
  <c r="R182"/>
  <c r="R181" s="1"/>
  <c r="P182"/>
  <c r="P181" s="1"/>
  <c r="BK182"/>
  <c r="BK181" s="1"/>
  <c r="J181" s="1"/>
  <c r="J104" s="1"/>
  <c r="J182"/>
  <c r="BF182"/>
  <c r="BI178"/>
  <c r="BH178"/>
  <c r="BG178"/>
  <c r="BE178"/>
  <c r="T178"/>
  <c r="R178"/>
  <c r="P178"/>
  <c r="BK178"/>
  <c r="J178"/>
  <c r="BF178" s="1"/>
  <c r="BI175"/>
  <c r="BH175"/>
  <c r="BG175"/>
  <c r="BE175"/>
  <c r="T175"/>
  <c r="R175"/>
  <c r="P175"/>
  <c r="BK175"/>
  <c r="J175"/>
  <c r="BF175" s="1"/>
  <c r="BI172"/>
  <c r="BH172"/>
  <c r="BG172"/>
  <c r="BE172"/>
  <c r="T172"/>
  <c r="R172"/>
  <c r="P172"/>
  <c r="BK172"/>
  <c r="J172"/>
  <c r="BF172" s="1"/>
  <c r="BI169"/>
  <c r="BH169"/>
  <c r="BG169"/>
  <c r="BE169"/>
  <c r="T169"/>
  <c r="R169"/>
  <c r="P169"/>
  <c r="BK169"/>
  <c r="J169"/>
  <c r="BF169" s="1"/>
  <c r="BI166"/>
  <c r="BH166"/>
  <c r="BG166"/>
  <c r="BE166"/>
  <c r="T166"/>
  <c r="R166"/>
  <c r="P166"/>
  <c r="BK166"/>
  <c r="J166"/>
  <c r="BF166" s="1"/>
  <c r="BI163"/>
  <c r="BH163"/>
  <c r="BG163"/>
  <c r="BE163"/>
  <c r="T163"/>
  <c r="T162" s="1"/>
  <c r="R163"/>
  <c r="R162" s="1"/>
  <c r="P163"/>
  <c r="P162" s="1"/>
  <c r="BK163"/>
  <c r="BK162" s="1"/>
  <c r="J162" s="1"/>
  <c r="J103" s="1"/>
  <c r="J163"/>
  <c r="BF163"/>
  <c r="BI161"/>
  <c r="BH161"/>
  <c r="BG161"/>
  <c r="BE161"/>
  <c r="T161"/>
  <c r="R161"/>
  <c r="P161"/>
  <c r="BK161"/>
  <c r="J161"/>
  <c r="BF161" s="1"/>
  <c r="BI158"/>
  <c r="BH158"/>
  <c r="BG158"/>
  <c r="BE158"/>
  <c r="T158"/>
  <c r="R158"/>
  <c r="P158"/>
  <c r="BK158"/>
  <c r="J158"/>
  <c r="BF158" s="1"/>
  <c r="BI155"/>
  <c r="BH155"/>
  <c r="BG155"/>
  <c r="BE155"/>
  <c r="T155"/>
  <c r="R155"/>
  <c r="P155"/>
  <c r="BK155"/>
  <c r="J155"/>
  <c r="BF155" s="1"/>
  <c r="BI154"/>
  <c r="BH154"/>
  <c r="BG154"/>
  <c r="BE154"/>
  <c r="T154"/>
  <c r="T153" s="1"/>
  <c r="R154"/>
  <c r="R153" s="1"/>
  <c r="P154"/>
  <c r="P153" s="1"/>
  <c r="BK154"/>
  <c r="BK153" s="1"/>
  <c r="J154"/>
  <c r="BF154"/>
  <c r="BI152"/>
  <c r="BH152"/>
  <c r="BG152"/>
  <c r="BE152"/>
  <c r="T152"/>
  <c r="R152"/>
  <c r="P152"/>
  <c r="BK152"/>
  <c r="J152"/>
  <c r="BF152" s="1"/>
  <c r="BI151"/>
  <c r="BH151"/>
  <c r="BG151"/>
  <c r="BE151"/>
  <c r="T151"/>
  <c r="T150" s="1"/>
  <c r="T149" s="1"/>
  <c r="R151"/>
  <c r="R150"/>
  <c r="R149" s="1"/>
  <c r="P151"/>
  <c r="P150" s="1"/>
  <c r="P149" s="1"/>
  <c r="BK151"/>
  <c r="BK150"/>
  <c r="J150" s="1"/>
  <c r="J101" s="1"/>
  <c r="J151"/>
  <c r="BF151" s="1"/>
  <c r="BI146"/>
  <c r="BH146"/>
  <c r="BG146"/>
  <c r="BE146"/>
  <c r="T146"/>
  <c r="R146"/>
  <c r="P146"/>
  <c r="BK146"/>
  <c r="J146"/>
  <c r="BF146" s="1"/>
  <c r="BI143"/>
  <c r="BH143"/>
  <c r="BG143"/>
  <c r="BE143"/>
  <c r="T143"/>
  <c r="R143"/>
  <c r="P143"/>
  <c r="BK143"/>
  <c r="J143"/>
  <c r="BF143" s="1"/>
  <c r="BI140"/>
  <c r="BH140"/>
  <c r="BG140"/>
  <c r="BE140"/>
  <c r="T140"/>
  <c r="R140"/>
  <c r="P140"/>
  <c r="BK140"/>
  <c r="J140"/>
  <c r="BF140" s="1"/>
  <c r="BI137"/>
  <c r="BH137"/>
  <c r="BG137"/>
  <c r="BE137"/>
  <c r="T137"/>
  <c r="R137"/>
  <c r="P137"/>
  <c r="BK137"/>
  <c r="J137"/>
  <c r="BF137" s="1"/>
  <c r="BI134"/>
  <c r="BH134"/>
  <c r="BG134"/>
  <c r="BE134"/>
  <c r="T134"/>
  <c r="R134"/>
  <c r="P134"/>
  <c r="BK134"/>
  <c r="J134"/>
  <c r="BF134" s="1"/>
  <c r="BI133"/>
  <c r="BH133"/>
  <c r="BG133"/>
  <c r="BE133"/>
  <c r="T133"/>
  <c r="R133"/>
  <c r="P133"/>
  <c r="BK133"/>
  <c r="J133"/>
  <c r="BF133" s="1"/>
  <c r="BI132"/>
  <c r="BH132"/>
  <c r="BG132"/>
  <c r="BE132"/>
  <c r="T132"/>
  <c r="T131" s="1"/>
  <c r="R132"/>
  <c r="R131" s="1"/>
  <c r="P132"/>
  <c r="P131" s="1"/>
  <c r="BK132"/>
  <c r="BK131" s="1"/>
  <c r="J132"/>
  <c r="BF132"/>
  <c r="BI130"/>
  <c r="BH130"/>
  <c r="BG130"/>
  <c r="BE130"/>
  <c r="T130"/>
  <c r="R130"/>
  <c r="P130"/>
  <c r="BK130"/>
  <c r="J130"/>
  <c r="BF130" s="1"/>
  <c r="BI129"/>
  <c r="BH129"/>
  <c r="BG129"/>
  <c r="BE129"/>
  <c r="T129"/>
  <c r="R129"/>
  <c r="P129"/>
  <c r="BK129"/>
  <c r="J129"/>
  <c r="BF129" s="1"/>
  <c r="BI128"/>
  <c r="F37" s="1"/>
  <c r="BD95" i="1" s="1"/>
  <c r="BD94" s="1"/>
  <c r="W33" s="1"/>
  <c r="BH128" i="2"/>
  <c r="F36"/>
  <c r="BC95" i="1" s="1"/>
  <c r="BC94" s="1"/>
  <c r="BG128" i="2"/>
  <c r="F35" s="1"/>
  <c r="BB95" i="1" s="1"/>
  <c r="BE128" i="2"/>
  <c r="J33"/>
  <c r="AV95" i="1" s="1"/>
  <c r="F33" i="2"/>
  <c r="AZ95" i="1" s="1"/>
  <c r="T128" i="2"/>
  <c r="T127" s="1"/>
  <c r="T126" s="1"/>
  <c r="T125" s="1"/>
  <c r="R128"/>
  <c r="R127" s="1"/>
  <c r="R126" s="1"/>
  <c r="R125" s="1"/>
  <c r="P128"/>
  <c r="P127" s="1"/>
  <c r="P126" s="1"/>
  <c r="P125" s="1"/>
  <c r="AU95" i="1" s="1"/>
  <c r="BK128" i="2"/>
  <c r="BK127"/>
  <c r="J127" s="1"/>
  <c r="J98" s="1"/>
  <c r="J128"/>
  <c r="BF128"/>
  <c r="J34" s="1"/>
  <c r="AW95" i="1" s="1"/>
  <c r="F119" i="2"/>
  <c r="E117"/>
  <c r="F89"/>
  <c r="E87"/>
  <c r="J24"/>
  <c r="E24"/>
  <c r="J122"/>
  <c r="J92"/>
  <c r="J23"/>
  <c r="J21"/>
  <c r="E21"/>
  <c r="J121" s="1"/>
  <c r="J20"/>
  <c r="J18"/>
  <c r="E18"/>
  <c r="F122"/>
  <c r="F92"/>
  <c r="J17"/>
  <c r="J15"/>
  <c r="E15"/>
  <c r="F121" s="1"/>
  <c r="J14"/>
  <c r="J12"/>
  <c r="J119" s="1"/>
  <c r="E7"/>
  <c r="E115" s="1"/>
  <c r="E85"/>
  <c r="AS94" i="1"/>
  <c r="L90"/>
  <c r="AM90"/>
  <c r="AM89"/>
  <c r="L89"/>
  <c r="AM87"/>
  <c r="L87"/>
  <c r="L85"/>
  <c r="L84"/>
  <c r="J89" i="2" l="1"/>
  <c r="AU94" i="1"/>
  <c r="BB94"/>
  <c r="W31" s="1"/>
  <c r="E85" i="3"/>
  <c r="J92"/>
  <c r="F91" i="4"/>
  <c r="E85" i="5"/>
  <c r="J92"/>
  <c r="W32" i="1"/>
  <c r="AY94"/>
  <c r="J34" i="3"/>
  <c r="AW96" i="1" s="1"/>
  <c r="F34" i="3"/>
  <c r="BA96" i="1" s="1"/>
  <c r="BK165" i="3"/>
  <c r="J165" s="1"/>
  <c r="J99" s="1"/>
  <c r="J166"/>
  <c r="J100" s="1"/>
  <c r="J34" i="5"/>
  <c r="AW98" i="1" s="1"/>
  <c r="F34" i="5"/>
  <c r="BA98" i="1" s="1"/>
  <c r="BK195" i="5"/>
  <c r="J195" s="1"/>
  <c r="J103" s="1"/>
  <c r="J196"/>
  <c r="J104" s="1"/>
  <c r="BK234"/>
  <c r="J234" s="1"/>
  <c r="J109" s="1"/>
  <c r="J235"/>
  <c r="J110" s="1"/>
  <c r="AT96" i="1"/>
  <c r="AT97"/>
  <c r="AT98"/>
  <c r="AX94"/>
  <c r="BK126" i="2"/>
  <c r="J131"/>
  <c r="J99" s="1"/>
  <c r="J153"/>
  <c r="J102" s="1"/>
  <c r="BK149"/>
  <c r="J149" s="1"/>
  <c r="J100" s="1"/>
  <c r="BK121" i="3"/>
  <c r="J122"/>
  <c r="J98" s="1"/>
  <c r="J143" i="4"/>
  <c r="J99" s="1"/>
  <c r="BK120"/>
  <c r="BK131" i="5"/>
  <c r="J132"/>
  <c r="J98" s="1"/>
  <c r="AT95" i="1"/>
  <c r="J91" i="2"/>
  <c r="F91"/>
  <c r="F34"/>
  <c r="BA95" i="1" s="1"/>
  <c r="F33" i="3"/>
  <c r="AZ96" i="1" s="1"/>
  <c r="F34" i="4"/>
  <c r="BA97" i="1" s="1"/>
  <c r="F33" i="5"/>
  <c r="AZ98" i="1" s="1"/>
  <c r="BA94" l="1"/>
  <c r="AW94" s="1"/>
  <c r="AK30" s="1"/>
  <c r="AZ94"/>
  <c r="W29"/>
  <c r="AV94"/>
  <c r="W30"/>
  <c r="BK130" i="5"/>
  <c r="J130" s="1"/>
  <c r="J131"/>
  <c r="J97" s="1"/>
  <c r="BK120" i="3"/>
  <c r="J120" s="1"/>
  <c r="J121"/>
  <c r="J97" s="1"/>
  <c r="J126" i="2"/>
  <c r="J97" s="1"/>
  <c r="BK125"/>
  <c r="J125" s="1"/>
  <c r="J120" i="4"/>
  <c r="J97" s="1"/>
  <c r="BK119"/>
  <c r="J119" s="1"/>
  <c r="J30" i="2" l="1"/>
  <c r="J96"/>
  <c r="J96" i="3"/>
  <c r="J30"/>
  <c r="J96" i="5"/>
  <c r="J30"/>
  <c r="J30" i="4"/>
  <c r="J96"/>
  <c r="AK29" i="1"/>
  <c r="AT94"/>
  <c r="J39" i="4" l="1"/>
  <c r="AG97" i="1"/>
  <c r="AN97" s="1"/>
  <c r="J39" i="2"/>
  <c r="AG95" i="1"/>
  <c r="AG98"/>
  <c r="AN98" s="1"/>
  <c r="J39" i="5"/>
  <c r="AG96" i="1"/>
  <c r="AN96" s="1"/>
  <c r="J39" i="3"/>
  <c r="AG94" i="1" l="1"/>
  <c r="AN95"/>
  <c r="AN94" l="1"/>
  <c r="AK26"/>
  <c r="AK35" s="1"/>
</calcChain>
</file>

<file path=xl/sharedStrings.xml><?xml version="1.0" encoding="utf-8"?>
<sst xmlns="http://schemas.openxmlformats.org/spreadsheetml/2006/main" count="3828" uniqueCount="485">
  <si>
    <t>Export Komplet</t>
  </si>
  <si>
    <t/>
  </si>
  <si>
    <t>2.0</t>
  </si>
  <si>
    <t>False</t>
  </si>
  <si>
    <t>{f6c4f1a5-a25e-4b09-88bb-497dbd93ba55}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</si>
  <si>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</si>
  <si>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</si>
  <si>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</si>
  <si>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</si>
  <si>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</si>
  <si>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</si>
  <si>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</si>
  <si>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IMPORT10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</si>
  <si>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</si>
  <si>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</si>
  <si>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Zníženie energetickej náročnosti materskej školy v obci Markušovce</t>
  </si>
  <si>
    <t>JKSO:</t>
  </si>
  <si>
    <t>KS:</t>
  </si>
  <si>
    <t>Miesto:</t>
  </si>
  <si>
    <t>Markušovce</t>
  </si>
  <si>
    <t>Dátum:</t>
  </si>
  <si>
    <t>14. 3. 2019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</si>
  <si>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</si>
  <si>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</si>
  <si>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</si>
  <si>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</si>
  <si>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</si>
  <si>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</si>
  <si>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</si>
  <si>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</si>
  <si>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</si>
  <si>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</si>
  <si>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</si>
  <si>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</si>
  <si>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</si>
  <si>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</si>
  <si>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</si>
  <si>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</si>
  <si>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</si>
  <si>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</si>
  <si>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</si>
  <si>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</si>
  <si>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</si>
  <si>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</si>
  <si>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</si>
  <si>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</si>
  <si>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</si>
  <si>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</si>
  <si>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</si>
  <si>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</si>
  <si>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</si>
  <si>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</si>
  <si>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</si>
  <si>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</si>
  <si>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</si>
  <si>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</si>
  <si>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</si>
  <si>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</si>
  <si>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</si>
  <si>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</si>
  <si>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</si>
  <si>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</si>
  <si>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</si>
  <si>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</si>
  <si>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</si>
  <si>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</si>
  <si>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</si>
  <si>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</si>
  <si>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</si>
  <si>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</si>
  <si>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</si>
  <si>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</si>
  <si>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</si>
  <si>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</si>
  <si>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</si>
  <si>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</si>
  <si>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</si>
  <si>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</si>
  <si>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01 - Rozpocet s VV I</t>
  </si>
  <si>
    <t>01 - Strecha</t>
  </si>
  <si>
    <t>STA</t>
  </si>
  <si>
    <t>1</t>
  </si>
  <si>
    <t>{04c54c97-2fc2-4bff-b592-b50fc42f88e1}</t>
  </si>
  <si>
    <t>02 - Rozpocet s VV I</t>
  </si>
  <si>
    <t>02 - Okná a dvere</t>
  </si>
  <si>
    <t>{0bf1e5bb-cae4-4988-b0c8-fb0144457d32}</t>
  </si>
  <si>
    <t>03 - Rozpocet s VV I</t>
  </si>
  <si>
    <t>03 - Fasáda</t>
  </si>
  <si>
    <t>{1cef85bd-4d75-4aea-87ec-17cb49e5d915}</t>
  </si>
  <si>
    <t>04 - Rozpocet s VV I</t>
  </si>
  <si>
    <t>04 - Ostatné -ASR</t>
  </si>
  <si>
    <t>{c4522dbd-c82a-4aa9-b3dc-c6d584a0eb8e}</t>
  </si>
  <si>
    <t>KRYCÍ LIST ROZPOČTU</t>
  </si>
  <si>
    <t>Objekt:</t>
  </si>
  <si>
    <t>01 - Rozpocet s VV I - 01 - Strecha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</si>
  <si>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</si>
  <si>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</si>
  <si>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</si>
  <si>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</si>
  <si>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</si>
  <si>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</si>
  <si>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4 - Vodorovné konštrukcie</t>
  </si>
  <si>
    <t xml:space="preserve">    9 - Ostatné konštrukcie a práce-búranie</t>
  </si>
  <si>
    <t>PSV - Práce a dodávky PSV</t>
  </si>
  <si>
    <t xml:space="preserve">    712 - Izolácie striech</t>
  </si>
  <si>
    <t xml:space="preserve">    713 - Izolácie tepelné</t>
  </si>
  <si>
    <t xml:space="preserve">    764 - Konštrukcie klampiarske</t>
  </si>
  <si>
    <t xml:space="preserve">    765 - Konštrukcie - krytiny tvrdé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</si>
  <si>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</si>
  <si>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</si>
  <si>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</si>
  <si>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</si>
  <si>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</si>
  <si>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</si>
  <si>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</si>
  <si>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</si>
  <si>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</si>
  <si>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</si>
  <si>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</si>
  <si>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</si>
  <si>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</si>
  <si>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</si>
  <si>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</si>
  <si>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</si>
  <si>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4</t>
  </si>
  <si>
    <t>Vodorovné konštrukcie</t>
  </si>
  <si>
    <t>K</t>
  </si>
  <si>
    <t>4573111.spad.vr</t>
  </si>
  <si>
    <t>Vyrovnávací alebo spádový betón lahcený vrátane úpravy povrchu</t>
  </si>
  <si>
    <t>m3</t>
  </si>
  <si>
    <t>2</t>
  </si>
  <si>
    <t>457355..folia</t>
  </si>
  <si>
    <t>Vodorovné rozprestrenie fólie vr. upevnenia - pásy</t>
  </si>
  <si>
    <t>m2</t>
  </si>
  <si>
    <t>6</t>
  </si>
  <si>
    <t>3</t>
  </si>
  <si>
    <t>M</t>
  </si>
  <si>
    <t>2832207900</t>
  </si>
  <si>
    <t>Hydroizolacná fólia strechy  hrúbka 2,0 mm</t>
  </si>
  <si>
    <t>8</t>
  </si>
  <si>
    <t>9</t>
  </si>
  <si>
    <t>Ostatné konštrukcie a práce-búranie</t>
  </si>
  <si>
    <t>9610655.heraklit</t>
  </si>
  <si>
    <t>Búranie drevocementových dosák - strešná konštrukcia,  -0,55100t</t>
  </si>
  <si>
    <t>10</t>
  </si>
  <si>
    <t>5</t>
  </si>
  <si>
    <t>965082920</t>
  </si>
  <si>
    <t>Odstránenie násypu pod podlahami alebo na strechách, hr.do 100 mm,  -1,40000t</t>
  </si>
  <si>
    <t>12</t>
  </si>
  <si>
    <t>979012212</t>
  </si>
  <si>
    <t>Zvislá doprava sutiny a vybúraných hmôt na výšku do 4 m</t>
  </si>
  <si>
    <t>t</t>
  </si>
  <si>
    <t>14</t>
  </si>
  <si>
    <t>VV</t>
  </si>
  <si>
    <t xml:space="preserve">178,731   </t>
  </si>
  <si>
    <t>Súčet</t>
  </si>
  <si>
    <t>7</t>
  </si>
  <si>
    <t>979012219</t>
  </si>
  <si>
    <t>Príplatok k cenám za každé dalšie aj zacaté 4 m výšky</t>
  </si>
  <si>
    <t>16</t>
  </si>
  <si>
    <t>979081111</t>
  </si>
  <si>
    <t>Odvoz sutiny a vybúraných hmôt na skládku do 1 km</t>
  </si>
  <si>
    <t>18</t>
  </si>
  <si>
    <t>979081121</t>
  </si>
  <si>
    <t>Odvoz sutiny a vybúraných hmôt na skládku za každý další 1 km</t>
  </si>
  <si>
    <t xml:space="preserve">178,731*6   </t>
  </si>
  <si>
    <t>979089012</t>
  </si>
  <si>
    <t>Poplatok za skladovanie - betón, tehly, dlaždice (17 01 ), ostatné</t>
  </si>
  <si>
    <t>22</t>
  </si>
  <si>
    <t>PSV</t>
  </si>
  <si>
    <t>Práce a dodávky PSV</t>
  </si>
  <si>
    <t>712</t>
  </si>
  <si>
    <t>Izolácie striech</t>
  </si>
  <si>
    <t>11</t>
  </si>
  <si>
    <t>712300832</t>
  </si>
  <si>
    <t>Odstránenie povlakovej krytiny na strechách plochých 10° , -0,01000t</t>
  </si>
  <si>
    <t>24</t>
  </si>
  <si>
    <t>712300841</t>
  </si>
  <si>
    <t>Odstránenie povlakovej krytiny na strechách plochých do 10° machu,  -0,00200t</t>
  </si>
  <si>
    <t>26</t>
  </si>
  <si>
    <t>713</t>
  </si>
  <si>
    <t>Izolácie tepelné</t>
  </si>
  <si>
    <t>13</t>
  </si>
  <si>
    <t>713142230</t>
  </si>
  <si>
    <t>Montáž tepelnej izolácie striech plochých do 10° polystyrénom, dvojvrstvová prilep. za studena</t>
  </si>
  <si>
    <t>28</t>
  </si>
  <si>
    <t>2837653427</t>
  </si>
  <si>
    <t>EPS Roof 100S penový polystyrén hrúbka 200 mm</t>
  </si>
  <si>
    <t>30</t>
  </si>
  <si>
    <t xml:space="preserve">395,72*1,05   </t>
  </si>
  <si>
    <t>15</t>
  </si>
  <si>
    <t>2837653425</t>
  </si>
  <si>
    <t>EPS Roof 100S penový polystyrén hrúbka 150 mm</t>
  </si>
  <si>
    <t>32</t>
  </si>
  <si>
    <t xml:space="preserve">415,06   </t>
  </si>
  <si>
    <t>713300861</t>
  </si>
  <si>
    <t>Odstránenie tepelnej izolácie telies z penových výplní,  -0,05050 t</t>
  </si>
  <si>
    <t>34</t>
  </si>
  <si>
    <t>764</t>
  </si>
  <si>
    <t>Konštrukcie klampiarske</t>
  </si>
  <si>
    <t>17</t>
  </si>
  <si>
    <t>764430451</t>
  </si>
  <si>
    <t>Montáž oplechovania muriva a atík z pozinkovaného farbeného PZf plechu, vrátane rohov r.š. 600 mm</t>
  </si>
  <si>
    <t>m</t>
  </si>
  <si>
    <t>36</t>
  </si>
  <si>
    <t xml:space="preserve">101,01   </t>
  </si>
  <si>
    <t>1381403022</t>
  </si>
  <si>
    <t>Plech hladký pozinkovaný farbený v RAL, hr. 0,6 mm</t>
  </si>
  <si>
    <t>38</t>
  </si>
  <si>
    <t xml:space="preserve">57,071   </t>
  </si>
  <si>
    <t>19</t>
  </si>
  <si>
    <t>764430810</t>
  </si>
  <si>
    <t>Demontáž oplechovania múrov, nadmuroviek a atiky rš do 250 mm,  -0,00142t</t>
  </si>
  <si>
    <t>40</t>
  </si>
  <si>
    <t>764751212</t>
  </si>
  <si>
    <t>Odpadová rúra zvodová kruhová rovná DN 100 mm MASLEN</t>
  </si>
  <si>
    <t>42</t>
  </si>
  <si>
    <t xml:space="preserve">(3*6,8)+(2*3)   </t>
  </si>
  <si>
    <t>21</t>
  </si>
  <si>
    <t>764751232</t>
  </si>
  <si>
    <t>Koleno zvodovej rúry DN 100 mm MASLEN</t>
  </si>
  <si>
    <t>ks</t>
  </si>
  <si>
    <t>44</t>
  </si>
  <si>
    <t xml:space="preserve">10   </t>
  </si>
  <si>
    <t>764761332</t>
  </si>
  <si>
    <t>Žlab pododkvapový polkruhový 150 mm, vrátane cela, hákov, rohov, kútov</t>
  </si>
  <si>
    <t>46</t>
  </si>
  <si>
    <t xml:space="preserve">16,62+1,8   </t>
  </si>
  <si>
    <t>765</t>
  </si>
  <si>
    <t>Konštrukcie - krytiny tvrdé</t>
  </si>
  <si>
    <t>23</t>
  </si>
  <si>
    <t>765361350</t>
  </si>
  <si>
    <t>Montáž krytiny z asfaltových modifikovaných pásov, sklon strechy do 2° - zhotovenie v 2vrstvách</t>
  </si>
  <si>
    <t>48</t>
  </si>
  <si>
    <t>62866260a.sf.kryt</t>
  </si>
  <si>
    <t>2x Asfaltový modifikovaný pás s bridlicným posypom</t>
  </si>
  <si>
    <t>50</t>
  </si>
  <si>
    <t xml:space="preserve">838,926   </t>
  </si>
  <si>
    <t>767</t>
  </si>
  <si>
    <t>Konštrukcie doplnkové kovové</t>
  </si>
  <si>
    <t>25</t>
  </si>
  <si>
    <t>7673303.striesky</t>
  </si>
  <si>
    <t>Montáž oblej alebo polchej striešky od steny nad vchodové dvere z drevenej konštrukcie vr. krytiny</t>
  </si>
  <si>
    <t>52</t>
  </si>
  <si>
    <t xml:space="preserve">2   </t>
  </si>
  <si>
    <t>2838003110</t>
  </si>
  <si>
    <t>Strieška nad vchodove dvere vr. kotviacich prvkov - d5/vid PD/</t>
  </si>
  <si>
    <t>54</t>
  </si>
  <si>
    <t>27</t>
  </si>
  <si>
    <t>76733180.1</t>
  </si>
  <si>
    <t>Demontáž akejkolvek striešky zo steny nad vchodové dvere</t>
  </si>
  <si>
    <t>56</t>
  </si>
  <si>
    <t>02 - Rozpocet s VV I - 02 - Okná a dvere</t>
  </si>
  <si>
    <t xml:space="preserve">    766 - Konštrukcie stolárske</t>
  </si>
  <si>
    <t>968061115</t>
  </si>
  <si>
    <t>Demontáž okien drevených, 1 bm obvodu - 0,008t</t>
  </si>
  <si>
    <t xml:space="preserve">SZ:   </t>
  </si>
  <si>
    <t xml:space="preserve">(2,3+2,88)*3   </t>
  </si>
  <si>
    <t xml:space="preserve">(1,1+2,24)*5   </t>
  </si>
  <si>
    <t xml:space="preserve">(3,4+2,4)*5   </t>
  </si>
  <si>
    <t xml:space="preserve">SV:   </t>
  </si>
  <si>
    <t xml:space="preserve">(2,4+3,6)*2   </t>
  </si>
  <si>
    <t xml:space="preserve">(2,4+2,4)*3   </t>
  </si>
  <si>
    <t xml:space="preserve">(1,2+2,3)*6   </t>
  </si>
  <si>
    <t xml:space="preserve">(1,2+1,08)*3   </t>
  </si>
  <si>
    <t xml:space="preserve">JZ:   </t>
  </si>
  <si>
    <t xml:space="preserve">2*3   </t>
  </si>
  <si>
    <t xml:space="preserve">(4,66+3,42)*1   </t>
  </si>
  <si>
    <t xml:space="preserve">(2,26+3,6)*6   </t>
  </si>
  <si>
    <t xml:space="preserve">JV:   </t>
  </si>
  <si>
    <t xml:space="preserve">(3+3,6)*16   </t>
  </si>
  <si>
    <t xml:space="preserve">(3+2,84)*7   </t>
  </si>
  <si>
    <t>968071116</t>
  </si>
  <si>
    <t>Demontáž dverí chodových, 1 bm obvodu - 0,005t</t>
  </si>
  <si>
    <t xml:space="preserve">1,49+2,8+2,8+2,4+6+1,31+2,08+2,08   </t>
  </si>
  <si>
    <t>968072456</t>
  </si>
  <si>
    <t>Vybúranie kovových dverových zárubní plochy nad 2 m2,  -0,06300t</t>
  </si>
  <si>
    <t xml:space="preserve">1,49*2,8   </t>
  </si>
  <si>
    <t xml:space="preserve">1,31*2,08   </t>
  </si>
  <si>
    <t xml:space="preserve">2,4*3   </t>
  </si>
  <si>
    <t xml:space="preserve">3,483   </t>
  </si>
  <si>
    <t xml:space="preserve">odvoz sute do 7km   </t>
  </si>
  <si>
    <t xml:space="preserve">3,483*6   </t>
  </si>
  <si>
    <t>766</t>
  </si>
  <si>
    <t>Konštrukcie stolárske</t>
  </si>
  <si>
    <t>766621400</t>
  </si>
  <si>
    <t>Montáž okien plastových s hydroizolacnými ISO páskami,vratane presunu hmôt</t>
  </si>
  <si>
    <t>611412383.1</t>
  </si>
  <si>
    <t>Plastové okno jednokrídlové OS, rozmer 550x550 mm (šxv), izolacné trojsklo - 6 komorový profil</t>
  </si>
  <si>
    <t>611412384.2</t>
  </si>
  <si>
    <t>Plastové okno jednokrídlové OS, rozmer 600x540 mm  (šxv), izolacné trojsklo, systém GEALAN 9000 - 6 komorový profil</t>
  </si>
  <si>
    <t>611412386.3</t>
  </si>
  <si>
    <t>Plastové okno jednokrídlové OS, rozmer 500x1120 mm  (šxv), izolacné trojsklo- 6 komorový profil</t>
  </si>
  <si>
    <t>611412386.4</t>
  </si>
  <si>
    <t>Plastové okno jednokrídlové OS, rozmer 600x1150 mm  (šxv), izolacné trojsklo- 6 komorový profil</t>
  </si>
  <si>
    <t>611412415.5</t>
  </si>
  <si>
    <t>Plastové okno dvojkrídlové OS+S, rozmer 1200x1800 mm  (šxv), izolacné trojsklo - 6 komorový profil</t>
  </si>
  <si>
    <t>611412410.6</t>
  </si>
  <si>
    <t>Plastové okno dvojkrídlové OS+S, rozmer 1200x1200 mm  (šxv), izolacné trojsklo - 6 komorový profil</t>
  </si>
  <si>
    <t>611412410.7</t>
  </si>
  <si>
    <t>Plastové okno dvojkrídlové OS+S, rozmer 1150x1440 mm  (šxv), izolacné trojsklo - 6 komorový profil</t>
  </si>
  <si>
    <t>611412410.8</t>
  </si>
  <si>
    <t>Plastové okno dvojkrídlové OS+S, rozmer 1200x1710 mm  (šxv), izolacné trojsklo - 6 komorový profil</t>
  </si>
  <si>
    <t>611412410.9</t>
  </si>
  <si>
    <t>Plastové okno dvojkrídlové OS+S, rozmer 1130x1800 mm  (šxv), izolacné trojsklo - 6 komorový profil</t>
  </si>
  <si>
    <t>611412434.10</t>
  </si>
  <si>
    <t>Plastové okno dvojkrídlové OS+S, rozmer 2330x1710 mm  (šxv), izolacné trojsklo- 6 komorový profil</t>
  </si>
  <si>
    <t>611412424.11</t>
  </si>
  <si>
    <t>Plastové okno dvojkrídlové OS+S, rozmer 1500x1800 mm  (šxv), izolacné trojsklo - 6 komorový profil</t>
  </si>
  <si>
    <t>611412415.11</t>
  </si>
  <si>
    <t>Plastové okno dvojkrídlové OS+S, rozmer 1500x1420 mm (vxš), izolacné trojsklo - 6 komorový profil</t>
  </si>
  <si>
    <t>766660112</t>
  </si>
  <si>
    <t>Vyvesenie alebo zavesenie plastových  krídiel  dverí, pre vykonanie stavebných  zmien, plochy nad 2 m2</t>
  </si>
  <si>
    <t>6113902680</t>
  </si>
  <si>
    <t>Strešný výlez VELUX CXP 90x120 cm, S04E pre plochú strechu</t>
  </si>
  <si>
    <t>61141227.1</t>
  </si>
  <si>
    <t>Plastové vchodové dvere 2800/ 1490 mm dvojkrídlové otvár. vr. 2x svetlík 1x nadsvetlík</t>
  </si>
  <si>
    <t>61141228.2</t>
  </si>
  <si>
    <t>Plastové vchodové dvere dvojkrídlové 2080/ 1310 mm otváravo vr. 1x nadsvetlík</t>
  </si>
  <si>
    <t>61141229.3</t>
  </si>
  <si>
    <t>Plastové vchodové dvere dvojkrídlové 2400/3000 mm otváravo</t>
  </si>
  <si>
    <t>03 - Rozpocet s VV I - 03 - Fasáda</t>
  </si>
  <si>
    <t xml:space="preserve">    6 - Úpravy povrchov, podlahy, osadenie</t>
  </si>
  <si>
    <t>Úpravy povrchov, podlahy, osadenie</t>
  </si>
  <si>
    <t>612425931</t>
  </si>
  <si>
    <t>Omietka vápenná vnútorného ostenia okenného alebo dverného štuková-cena vratane presunu hmôt</t>
  </si>
  <si>
    <t xml:space="preserve">241,14*0,2   </t>
  </si>
  <si>
    <t>622464234</t>
  </si>
  <si>
    <t>Vonkajšia omietka stien tenkovrstvová BAUMIT, silikónová, Baumit SilikonTop, hr. 2 mm,cena vratane presunu hmôt</t>
  </si>
  <si>
    <t>622464310</t>
  </si>
  <si>
    <t>Vonkajšia omietka stien mozaiková BAUMIT, rucné miešanie a nanášanie, Baumit Mozaiková omietka (Baumit MosaikTop)cena vratane presunu hmôt</t>
  </si>
  <si>
    <t>625251231</t>
  </si>
  <si>
    <t>Kontaktný zateplovací systém hr. 50 mm -atika, skrutkovacie kotvy - system ETICScena vratane presunu hmôt</t>
  </si>
  <si>
    <t xml:space="preserve">101,01*0,5   </t>
  </si>
  <si>
    <t>625251340</t>
  </si>
  <si>
    <t>Kontaktný zateplovací systém hr. 160 mm BAUMIT STAR - minerálne riešenie, skrutkovacie kotvy ,cena vrátane lešenia- systém ETICS,cena vratane presunu hmôt</t>
  </si>
  <si>
    <t xml:space="preserve">92,162+42,77-4,32-4,14-1,08-5,22-7,45   </t>
  </si>
  <si>
    <t xml:space="preserve">125,917-8,21-4,97-3,08-4,2   </t>
  </si>
  <si>
    <t xml:space="preserve">29,733+94,183   </t>
  </si>
  <si>
    <t xml:space="preserve">196,75-43,2-14,91   </t>
  </si>
  <si>
    <t>625251384</t>
  </si>
  <si>
    <t>Kontaktný zateplovací systém hr. 80 mm BAUMIT STAR - riešenie pre sokel (XPS), skrutkovacie kotvycena vratane presunu hmôt</t>
  </si>
  <si>
    <t>625251422</t>
  </si>
  <si>
    <t>Kontaktný zateplovací systém ostenia hr. 40 mm BAUMIT STAR - riešenie pre sokel (XPS)- systém ETICS,cena vratane presunu hmôt</t>
  </si>
  <si>
    <t xml:space="preserve">0,2*6,74   </t>
  </si>
  <si>
    <t>6252515.Z2</t>
  </si>
  <si>
    <t>Kontaktný zateplovací systém ostenia a nadpraží hr. 40 mm BAUMIT - systíém ETICS cena vratane presunu hmôt</t>
  </si>
  <si>
    <t xml:space="preserve">(229,73-6,74)*0,2   </t>
  </si>
  <si>
    <t>953945102</t>
  </si>
  <si>
    <t>BAUMIT Soklový profil SL 16 (hliníkový) cena vratane presunu hmôt</t>
  </si>
  <si>
    <t xml:space="preserve">7,25+16,91+18,72+20,2+20,2+11,8+10,7   </t>
  </si>
  <si>
    <t>953945111</t>
  </si>
  <si>
    <t>BAUMIT Rohová lišta hliníková,cena vratane presunu hmôt</t>
  </si>
  <si>
    <t xml:space="preserve">229,7+8,4+3,35+6,88+21,3+4,25   </t>
  </si>
  <si>
    <t>953995115</t>
  </si>
  <si>
    <t>BAUMIT Nadokenná lišta s odkvapovým nosom (PVC)cena vratane presunu hmôt</t>
  </si>
  <si>
    <t xml:space="preserve">11,4+57,45+3,8   </t>
  </si>
  <si>
    <t>953996121</t>
  </si>
  <si>
    <t>PCI okenný APU profil s integrovanou tkaninou, cena vratane presunu hmôt</t>
  </si>
  <si>
    <t xml:space="preserve">57,45+32,94+25,12+32,58+77,48   </t>
  </si>
  <si>
    <t>04 - Rozpocet s VV I - 04 - Ostatné -ASR</t>
  </si>
  <si>
    <t xml:space="preserve">    1 - Zemné práce</t>
  </si>
  <si>
    <t xml:space="preserve">    2 - Zakladanie</t>
  </si>
  <si>
    <t xml:space="preserve">    5 - Komunikácie</t>
  </si>
  <si>
    <t xml:space="preserve">    711 - Izolácie proti vode a vlhkosti</t>
  </si>
  <si>
    <t xml:space="preserve">    731 - Ústredné kúrenie, kotolne</t>
  </si>
  <si>
    <t xml:space="preserve">    771 - Podlahy z dlaždíc</t>
  </si>
  <si>
    <t xml:space="preserve">    776 - Podlahy povlakové</t>
  </si>
  <si>
    <t>M - Práce a dodávky M</t>
  </si>
  <si>
    <t xml:space="preserve">    21-M - Elektromontáže</t>
  </si>
  <si>
    <t>Zemné práce</t>
  </si>
  <si>
    <t>122201101</t>
  </si>
  <si>
    <t>Odkopávka a prekopávka nezapažená v hornine 3, do 100 m3</t>
  </si>
  <si>
    <t xml:space="preserve">odkopávka pre obrubníky   </t>
  </si>
  <si>
    <t xml:space="preserve">94,64*0,5*0,25   </t>
  </si>
  <si>
    <t>181101102</t>
  </si>
  <si>
    <t>Úprava pláne v zárezoch v hornine 1-4 so zhutnením</t>
  </si>
  <si>
    <t xml:space="preserve">80,868   </t>
  </si>
  <si>
    <t>181301101</t>
  </si>
  <si>
    <t>Rozprestretie ornice v rovine, plocha do 500 m2, hr.do 100 mm</t>
  </si>
  <si>
    <t xml:space="preserve">47,27   </t>
  </si>
  <si>
    <t>Zakladanie</t>
  </si>
  <si>
    <t>211971121</t>
  </si>
  <si>
    <t>Zhotov. oplášt. výplne z geotext. v ryhe alebo v záreze pri rozvinutej šírke oplášt. od 0 do 2, 5 m</t>
  </si>
  <si>
    <t xml:space="preserve">5,464+80,868   </t>
  </si>
  <si>
    <t>6936651400</t>
  </si>
  <si>
    <t>Geotextília netkaná polypropylénová Tatratex PP 400</t>
  </si>
  <si>
    <t xml:space="preserve">88,059   </t>
  </si>
  <si>
    <t>Komunikácie</t>
  </si>
  <si>
    <t>596911212</t>
  </si>
  <si>
    <t>Kladenie zámkovej dlažby  hr. 8 cm pre peších nad 20 m2 so zriadením lôžka z kameniva hr do 150 mm</t>
  </si>
  <si>
    <t xml:space="preserve">80,868+5,464   </t>
  </si>
  <si>
    <t>5922901470</t>
  </si>
  <si>
    <t>Betónová dlažba hr. 8 cm</t>
  </si>
  <si>
    <t xml:space="preserve">87,195   </t>
  </si>
  <si>
    <t>632001011</t>
  </si>
  <si>
    <t>Zhotovenie separacnej fólie v podlahových vrstvách z PE</t>
  </si>
  <si>
    <t>5858151020</t>
  </si>
  <si>
    <t>Separacná fólia , 1,3x100 m</t>
  </si>
  <si>
    <t xml:space="preserve">754,064   </t>
  </si>
  <si>
    <t>632451236</t>
  </si>
  <si>
    <t>Poter pieskovocementový 400 kg/m3, hladený ocelovým hladidlom, hr. nad 40 do 50 mm</t>
  </si>
  <si>
    <t>634920013</t>
  </si>
  <si>
    <t>Rezanie dilatacných škár v ciastocne zatvrdnutej betónovej mazanine alebo poteru hlbky nad 10 do 20 mm, šírky nad 10 do 20 mm</t>
  </si>
  <si>
    <t xml:space="preserve">6,80   </t>
  </si>
  <si>
    <t>916561111</t>
  </si>
  <si>
    <t>Osadenie záhonového alebo parkového obrubníka betón., do lôžka z bet. pros. tr. C 12/15 s bocnou oporou</t>
  </si>
  <si>
    <t xml:space="preserve">94,64   </t>
  </si>
  <si>
    <t>5921954660</t>
  </si>
  <si>
    <t>Obrubník parkový 100x20x5 cm, sivý</t>
  </si>
  <si>
    <t xml:space="preserve">95,586   </t>
  </si>
  <si>
    <t>9650434.1</t>
  </si>
  <si>
    <t>Búranie podkladov z mazanín a betón s poterom,teracom hr.do 230 mm,  plochy nad 4 m2 -2,20000t</t>
  </si>
  <si>
    <t xml:space="preserve">okap. chodníky   </t>
  </si>
  <si>
    <t xml:space="preserve">80,868*0,23   </t>
  </si>
  <si>
    <t xml:space="preserve">podesty   </t>
  </si>
  <si>
    <t xml:space="preserve">0,23*5,464   </t>
  </si>
  <si>
    <t xml:space="preserve">Súcet   </t>
  </si>
  <si>
    <t>965043441</t>
  </si>
  <si>
    <t>Búranie podkladov pod dlažby, liatych dlažieb a mazanín,betón s poterom,teracom hr.do 200 mm,  plochy nad 4 m2 -2,20000t</t>
  </si>
  <si>
    <t xml:space="preserve">(87,88+20,526+179,738+39,71)*0,2   </t>
  </si>
  <si>
    <t xml:space="preserve">187,942   </t>
  </si>
  <si>
    <t xml:space="preserve">187,942*6   </t>
  </si>
  <si>
    <t>711</t>
  </si>
  <si>
    <t>Izolácie proti vode a vlhkosti</t>
  </si>
  <si>
    <t>711211001</t>
  </si>
  <si>
    <t>Jednozlož. hydroizolacná hmota, náter na vnútorne použietie,  vodorová -P2</t>
  </si>
  <si>
    <t>713122121</t>
  </si>
  <si>
    <t>Montáž tepelnej izolácie podláh polystyrénom, kladeným volne v dvoch vrstvách</t>
  </si>
  <si>
    <t>2837653605</t>
  </si>
  <si>
    <t>EPS Floor 4000 elastifikovaný penový polystyrén hrúbka 40 mm</t>
  </si>
  <si>
    <t>731</t>
  </si>
  <si>
    <t>Ústredné kúrenie, kotolne</t>
  </si>
  <si>
    <t>731161005</t>
  </si>
  <si>
    <t>Montáž plynového kotla stacionárneho kondenzacného do 32 kW</t>
  </si>
  <si>
    <t xml:space="preserve">1   </t>
  </si>
  <si>
    <t>4847161740</t>
  </si>
  <si>
    <t>Kotol plynovýstacionárny kondenzacný 32 kW</t>
  </si>
  <si>
    <t xml:space="preserve">1,0   </t>
  </si>
  <si>
    <t>731200825</t>
  </si>
  <si>
    <t>Demontáž kotla ocelového na kvapalné alebo plynné palivá s výkonom  do 40 kW,  -0,30625t</t>
  </si>
  <si>
    <t>731251003</t>
  </si>
  <si>
    <t>Montáž kotla ocelového elektrického 12 kW</t>
  </si>
  <si>
    <t>4844140007</t>
  </si>
  <si>
    <t>Elektrokotol 12kW s poistným ventilom a so zabudovanou 7 l expanznou nádobou BUDERUS</t>
  </si>
  <si>
    <t>58</t>
  </si>
  <si>
    <t>771</t>
  </si>
  <si>
    <t>Podlahy z dlaždíc</t>
  </si>
  <si>
    <t>29</t>
  </si>
  <si>
    <t>771576109</t>
  </si>
  <si>
    <t>Montáž podláh z dlaždíc keramických do lep. malty</t>
  </si>
  <si>
    <t>60</t>
  </si>
  <si>
    <t xml:space="preserve">podlaha - P2   </t>
  </si>
  <si>
    <t xml:space="preserve">20,526+39,71   </t>
  </si>
  <si>
    <t>5978651510</t>
  </si>
  <si>
    <t>Dlaždice hr.12 mm vr. lep.malty vr. sokla- podlaha P2 /vid PD/</t>
  </si>
  <si>
    <t>62</t>
  </si>
  <si>
    <t xml:space="preserve">61,441   </t>
  </si>
  <si>
    <t>776</t>
  </si>
  <si>
    <t>Podlahy povlakové</t>
  </si>
  <si>
    <t>31</t>
  </si>
  <si>
    <t>776541100</t>
  </si>
  <si>
    <t>Lepenie povlakových podláh PVC heterogénnych v pásoch</t>
  </si>
  <si>
    <t>64</t>
  </si>
  <si>
    <t xml:space="preserve">podlahy - P1   </t>
  </si>
  <si>
    <t xml:space="preserve">87,88+179,738   </t>
  </si>
  <si>
    <t>2841305005</t>
  </si>
  <si>
    <t>Heterogénna pvc podlaha vr. lepidla a sokla - P1/vid PD/</t>
  </si>
  <si>
    <t>66</t>
  </si>
  <si>
    <t xml:space="preserve">275,647   </t>
  </si>
  <si>
    <t>33</t>
  </si>
  <si>
    <t>776990105</t>
  </si>
  <si>
    <t>Vysávanie podkladu pred kladením povlakových a keramických podláh</t>
  </si>
  <si>
    <t>68</t>
  </si>
  <si>
    <t>Práce a dodávky M</t>
  </si>
  <si>
    <t>21-M</t>
  </si>
  <si>
    <t>Elektromontáže</t>
  </si>
  <si>
    <t>210220001</t>
  </si>
  <si>
    <t>D+M Bleskozvod vr. demontáže pôvodného</t>
  </si>
  <si>
    <t>sub</t>
  </si>
  <si>
    <t>70</t>
  </si>
  <si>
    <t>35</t>
  </si>
  <si>
    <t>210555...</t>
  </si>
  <si>
    <t>Výmena svetelných zdrojov - vid samotný Vv</t>
  </si>
  <si>
    <t>72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</si>
</sst>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167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167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167" fontId="34" fillId="3" borderId="22" xfId="0" applyNumberFormat="1" applyFont="1" applyFill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4" fillId="3" borderId="19" xfId="0" applyFont="1" applyFill="1" applyBorder="1" applyAlignment="1" applyProtection="1">
      <alignment horizontal="left" vertical="center"/>
      <protection locked="0"/>
    </xf>
    <xf numFmtId="0" fontId="3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opLeftCell="A46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6.950000000000003" customHeight="1">
      <c r="AR2" s="216" t="s">
        <v>5</v>
      </c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ht="24.95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6</v>
      </c>
    </row>
    <row r="5" spans="1:74" ht="12" customHeight="1">
      <c r="B5" s="19"/>
      <c r="D5" s="23" t="s">
        <v>11</v>
      </c>
      <c r="K5" s="227" t="s">
        <v>12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R5" s="19"/>
      <c r="BE5" s="207" t="s">
        <v>13</v>
      </c>
      <c r="BS5" s="16" t="s">
        <v>6</v>
      </c>
    </row>
    <row r="6" spans="1:74" ht="36.950000000000003" customHeight="1">
      <c r="B6" s="19"/>
      <c r="D6" s="25" t="s">
        <v>14</v>
      </c>
      <c r="K6" s="228" t="s">
        <v>15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R6" s="19"/>
      <c r="BE6" s="208"/>
      <c r="BS6" s="16" t="s">
        <v>6</v>
      </c>
    </row>
    <row r="7" spans="1:74" ht="12" customHeight="1">
      <c r="B7" s="19"/>
      <c r="D7" s="26" t="s">
        <v>16</v>
      </c>
      <c r="K7" s="24" t="s">
        <v>1</v>
      </c>
      <c r="AK7" s="26" t="s">
        <v>17</v>
      </c>
      <c r="AN7" s="24" t="s">
        <v>1</v>
      </c>
      <c r="AR7" s="19"/>
      <c r="BE7" s="208"/>
      <c r="BS7" s="16" t="s">
        <v>6</v>
      </c>
    </row>
    <row r="8" spans="1:74" ht="12" customHeight="1">
      <c r="B8" s="19"/>
      <c r="D8" s="26" t="s">
        <v>18</v>
      </c>
      <c r="K8" s="24" t="s">
        <v>19</v>
      </c>
      <c r="AK8" s="26" t="s">
        <v>20</v>
      </c>
      <c r="AN8" s="27" t="s">
        <v>21</v>
      </c>
      <c r="AR8" s="19"/>
      <c r="BE8" s="208"/>
      <c r="BS8" s="16" t="s">
        <v>6</v>
      </c>
    </row>
    <row r="9" spans="1:74" ht="14.45" customHeight="1">
      <c r="B9" s="19"/>
      <c r="AR9" s="19"/>
      <c r="BE9" s="208"/>
      <c r="BS9" s="16" t="s">
        <v>6</v>
      </c>
    </row>
    <row r="10" spans="1:74" ht="12" customHeight="1">
      <c r="B10" s="19"/>
      <c r="D10" s="26" t="s">
        <v>22</v>
      </c>
      <c r="AK10" s="26" t="s">
        <v>23</v>
      </c>
      <c r="AN10" s="24" t="s">
        <v>1</v>
      </c>
      <c r="AR10" s="19"/>
      <c r="BE10" s="208"/>
      <c r="BS10" s="16" t="s">
        <v>6</v>
      </c>
    </row>
    <row r="11" spans="1:74" ht="18.399999999999999" customHeight="1">
      <c r="B11" s="19"/>
      <c r="E11" s="24" t="s">
        <v>24</v>
      </c>
      <c r="AK11" s="26" t="s">
        <v>25</v>
      </c>
      <c r="AN11" s="24" t="s">
        <v>1</v>
      </c>
      <c r="AR11" s="19"/>
      <c r="BE11" s="208"/>
      <c r="BS11" s="16" t="s">
        <v>6</v>
      </c>
    </row>
    <row r="12" spans="1:74" ht="6.95" customHeight="1">
      <c r="B12" s="19"/>
      <c r="AR12" s="19"/>
      <c r="BE12" s="208"/>
      <c r="BS12" s="16" t="s">
        <v>6</v>
      </c>
    </row>
    <row r="13" spans="1:74" ht="12" customHeight="1">
      <c r="B13" s="19"/>
      <c r="D13" s="26" t="s">
        <v>26</v>
      </c>
      <c r="AK13" s="26" t="s">
        <v>23</v>
      </c>
      <c r="AN13" s="28" t="s">
        <v>27</v>
      </c>
      <c r="AR13" s="19"/>
      <c r="BE13" s="208"/>
      <c r="BS13" s="16" t="s">
        <v>6</v>
      </c>
    </row>
    <row r="14" spans="1:74" ht="12.75">
      <c r="B14" s="19"/>
      <c r="E14" s="229" t="s">
        <v>27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6" t="s">
        <v>25</v>
      </c>
      <c r="AN14" s="28" t="s">
        <v>27</v>
      </c>
      <c r="AR14" s="19"/>
      <c r="BE14" s="208"/>
      <c r="BS14" s="16" t="s">
        <v>6</v>
      </c>
    </row>
    <row r="15" spans="1:74" ht="6.95" customHeight="1">
      <c r="B15" s="19"/>
      <c r="AR15" s="19"/>
      <c r="BE15" s="208"/>
      <c r="BS15" s="16" t="s">
        <v>3</v>
      </c>
    </row>
    <row r="16" spans="1:74" ht="12" customHeight="1">
      <c r="B16" s="19"/>
      <c r="D16" s="26" t="s">
        <v>28</v>
      </c>
      <c r="AK16" s="26" t="s">
        <v>23</v>
      </c>
      <c r="AN16" s="24" t="s">
        <v>1</v>
      </c>
      <c r="AR16" s="19"/>
      <c r="BE16" s="208"/>
      <c r="BS16" s="16" t="s">
        <v>3</v>
      </c>
    </row>
    <row r="17" spans="2:71" ht="18.399999999999999" customHeight="1">
      <c r="B17" s="19"/>
      <c r="E17" s="24" t="s">
        <v>24</v>
      </c>
      <c r="AK17" s="26" t="s">
        <v>25</v>
      </c>
      <c r="AN17" s="24" t="s">
        <v>1</v>
      </c>
      <c r="AR17" s="19"/>
      <c r="BE17" s="208"/>
      <c r="BS17" s="16" t="s">
        <v>29</v>
      </c>
    </row>
    <row r="18" spans="2:71" ht="6.95" customHeight="1">
      <c r="B18" s="19"/>
      <c r="AR18" s="19"/>
      <c r="BE18" s="208"/>
      <c r="BS18" s="16" t="s">
        <v>30</v>
      </c>
    </row>
    <row r="19" spans="2:71" ht="12" customHeight="1">
      <c r="B19" s="19"/>
      <c r="D19" s="26" t="s">
        <v>31</v>
      </c>
      <c r="AK19" s="26" t="s">
        <v>23</v>
      </c>
      <c r="AN19" s="24" t="s">
        <v>1</v>
      </c>
      <c r="AR19" s="19"/>
      <c r="BE19" s="208"/>
      <c r="BS19" s="16" t="s">
        <v>30</v>
      </c>
    </row>
    <row r="20" spans="2:71" ht="18.399999999999999" customHeight="1">
      <c r="B20" s="19"/>
      <c r="E20" s="24" t="s">
        <v>24</v>
      </c>
      <c r="AK20" s="26" t="s">
        <v>25</v>
      </c>
      <c r="AN20" s="24" t="s">
        <v>1</v>
      </c>
      <c r="AR20" s="19"/>
      <c r="BE20" s="208"/>
      <c r="BS20" s="16" t="s">
        <v>29</v>
      </c>
    </row>
    <row r="21" spans="2:71" ht="6.95" customHeight="1">
      <c r="B21" s="19"/>
      <c r="AR21" s="19"/>
      <c r="BE21" s="208"/>
    </row>
    <row r="22" spans="2:71" ht="12" customHeight="1">
      <c r="B22" s="19"/>
      <c r="D22" s="26" t="s">
        <v>32</v>
      </c>
      <c r="AR22" s="19"/>
      <c r="BE22" s="208"/>
    </row>
    <row r="23" spans="2:71" ht="16.5" customHeight="1">
      <c r="B23" s="19"/>
      <c r="E23" s="231" t="s">
        <v>1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R23" s="19"/>
      <c r="BE23" s="208"/>
    </row>
    <row r="24" spans="2:71" ht="6.95" customHeight="1">
      <c r="B24" s="19"/>
      <c r="AR24" s="19"/>
      <c r="BE24" s="208"/>
    </row>
    <row r="25" spans="2:7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08"/>
    </row>
    <row r="26" spans="2:71" s="1" customFormat="1" ht="25.9" customHeight="1">
      <c r="B26" s="31"/>
      <c r="D26" s="32" t="s">
        <v>33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0">
        <f>ROUND(AG94,2)</f>
        <v>0</v>
      </c>
      <c r="AL26" s="211"/>
      <c r="AM26" s="211"/>
      <c r="AN26" s="211"/>
      <c r="AO26" s="211"/>
      <c r="AR26" s="31"/>
      <c r="BE26" s="208"/>
    </row>
    <row r="27" spans="2:71" s="1" customFormat="1" ht="6.95" customHeight="1">
      <c r="B27" s="31"/>
      <c r="AR27" s="31"/>
      <c r="BE27" s="208"/>
    </row>
    <row r="28" spans="2:71" s="1" customFormat="1" ht="12.75">
      <c r="B28" s="31"/>
      <c r="L28" s="232" t="s">
        <v>34</v>
      </c>
      <c r="M28" s="232"/>
      <c r="N28" s="232"/>
      <c r="O28" s="232"/>
      <c r="P28" s="232"/>
      <c r="W28" s="232" t="s">
        <v>35</v>
      </c>
      <c r="X28" s="232"/>
      <c r="Y28" s="232"/>
      <c r="Z28" s="232"/>
      <c r="AA28" s="232"/>
      <c r="AB28" s="232"/>
      <c r="AC28" s="232"/>
      <c r="AD28" s="232"/>
      <c r="AE28" s="232"/>
      <c r="AK28" s="232" t="s">
        <v>36</v>
      </c>
      <c r="AL28" s="232"/>
      <c r="AM28" s="232"/>
      <c r="AN28" s="232"/>
      <c r="AO28" s="232"/>
      <c r="AR28" s="31"/>
      <c r="BE28" s="208"/>
    </row>
    <row r="29" spans="2:71" s="2" customFormat="1" ht="14.45" customHeight="1">
      <c r="B29" s="35"/>
      <c r="D29" s="26" t="s">
        <v>37</v>
      </c>
      <c r="F29" s="26" t="s">
        <v>38</v>
      </c>
      <c r="L29" s="233">
        <v>0.2</v>
      </c>
      <c r="M29" s="206"/>
      <c r="N29" s="206"/>
      <c r="O29" s="206"/>
      <c r="P29" s="206"/>
      <c r="W29" s="205">
        <f>ROUND(AZ94, 2)</f>
        <v>0</v>
      </c>
      <c r="X29" s="206"/>
      <c r="Y29" s="206"/>
      <c r="Z29" s="206"/>
      <c r="AA29" s="206"/>
      <c r="AB29" s="206"/>
      <c r="AC29" s="206"/>
      <c r="AD29" s="206"/>
      <c r="AE29" s="206"/>
      <c r="AK29" s="205">
        <f>ROUND(AV94, 2)</f>
        <v>0</v>
      </c>
      <c r="AL29" s="206"/>
      <c r="AM29" s="206"/>
      <c r="AN29" s="206"/>
      <c r="AO29" s="206"/>
      <c r="AR29" s="35"/>
      <c r="BE29" s="209"/>
    </row>
    <row r="30" spans="2:71" s="2" customFormat="1" ht="14.45" customHeight="1">
      <c r="B30" s="35"/>
      <c r="F30" s="26" t="s">
        <v>39</v>
      </c>
      <c r="L30" s="233">
        <v>0.2</v>
      </c>
      <c r="M30" s="206"/>
      <c r="N30" s="206"/>
      <c r="O30" s="206"/>
      <c r="P30" s="206"/>
      <c r="W30" s="205">
        <f>ROUND(BA94, 2)</f>
        <v>0</v>
      </c>
      <c r="X30" s="206"/>
      <c r="Y30" s="206"/>
      <c r="Z30" s="206"/>
      <c r="AA30" s="206"/>
      <c r="AB30" s="206"/>
      <c r="AC30" s="206"/>
      <c r="AD30" s="206"/>
      <c r="AE30" s="206"/>
      <c r="AK30" s="205">
        <f>ROUND(AW94, 2)</f>
        <v>0</v>
      </c>
      <c r="AL30" s="206"/>
      <c r="AM30" s="206"/>
      <c r="AN30" s="206"/>
      <c r="AO30" s="206"/>
      <c r="AR30" s="35"/>
      <c r="BE30" s="209"/>
    </row>
    <row r="31" spans="2:71" s="2" customFormat="1" ht="14.45" hidden="1" customHeight="1">
      <c r="B31" s="35"/>
      <c r="F31" s="26" t="s">
        <v>40</v>
      </c>
      <c r="L31" s="233">
        <v>0.2</v>
      </c>
      <c r="M31" s="206"/>
      <c r="N31" s="206"/>
      <c r="O31" s="206"/>
      <c r="P31" s="206"/>
      <c r="W31" s="205">
        <f>ROUND(BB94, 2)</f>
        <v>0</v>
      </c>
      <c r="X31" s="206"/>
      <c r="Y31" s="206"/>
      <c r="Z31" s="206"/>
      <c r="AA31" s="206"/>
      <c r="AB31" s="206"/>
      <c r="AC31" s="206"/>
      <c r="AD31" s="206"/>
      <c r="AE31" s="206"/>
      <c r="AK31" s="205">
        <v>0</v>
      </c>
      <c r="AL31" s="206"/>
      <c r="AM31" s="206"/>
      <c r="AN31" s="206"/>
      <c r="AO31" s="206"/>
      <c r="AR31" s="35"/>
      <c r="BE31" s="209"/>
    </row>
    <row r="32" spans="2:71" s="2" customFormat="1" ht="14.45" hidden="1" customHeight="1">
      <c r="B32" s="35"/>
      <c r="F32" s="26" t="s">
        <v>41</v>
      </c>
      <c r="L32" s="233">
        <v>0.2</v>
      </c>
      <c r="M32" s="206"/>
      <c r="N32" s="206"/>
      <c r="O32" s="206"/>
      <c r="P32" s="206"/>
      <c r="W32" s="205">
        <f>ROUND(BC94, 2)</f>
        <v>0</v>
      </c>
      <c r="X32" s="206"/>
      <c r="Y32" s="206"/>
      <c r="Z32" s="206"/>
      <c r="AA32" s="206"/>
      <c r="AB32" s="206"/>
      <c r="AC32" s="206"/>
      <c r="AD32" s="206"/>
      <c r="AE32" s="206"/>
      <c r="AK32" s="205">
        <v>0</v>
      </c>
      <c r="AL32" s="206"/>
      <c r="AM32" s="206"/>
      <c r="AN32" s="206"/>
      <c r="AO32" s="206"/>
      <c r="AR32" s="35"/>
      <c r="BE32" s="209"/>
    </row>
    <row r="33" spans="2:57" s="2" customFormat="1" ht="14.45" hidden="1" customHeight="1">
      <c r="B33" s="35"/>
      <c r="F33" s="26" t="s">
        <v>42</v>
      </c>
      <c r="L33" s="233">
        <v>0</v>
      </c>
      <c r="M33" s="206"/>
      <c r="N33" s="206"/>
      <c r="O33" s="206"/>
      <c r="P33" s="206"/>
      <c r="W33" s="205">
        <f>ROUND(BD94, 2)</f>
        <v>0</v>
      </c>
      <c r="X33" s="206"/>
      <c r="Y33" s="206"/>
      <c r="Z33" s="206"/>
      <c r="AA33" s="206"/>
      <c r="AB33" s="206"/>
      <c r="AC33" s="206"/>
      <c r="AD33" s="206"/>
      <c r="AE33" s="206"/>
      <c r="AK33" s="205">
        <v>0</v>
      </c>
      <c r="AL33" s="206"/>
      <c r="AM33" s="206"/>
      <c r="AN33" s="206"/>
      <c r="AO33" s="206"/>
      <c r="AR33" s="35"/>
      <c r="BE33" s="209"/>
    </row>
    <row r="34" spans="2:57" s="1" customFormat="1" ht="6.95" customHeight="1">
      <c r="B34" s="31"/>
      <c r="AR34" s="31"/>
      <c r="BE34" s="208"/>
    </row>
    <row r="35" spans="2:57" s="1" customFormat="1" ht="25.9" customHeight="1">
      <c r="B35" s="31"/>
      <c r="C35" s="36"/>
      <c r="D35" s="37" t="s">
        <v>43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44</v>
      </c>
      <c r="U35" s="38"/>
      <c r="V35" s="38"/>
      <c r="W35" s="38"/>
      <c r="X35" s="212" t="s">
        <v>45</v>
      </c>
      <c r="Y35" s="213"/>
      <c r="Z35" s="213"/>
      <c r="AA35" s="213"/>
      <c r="AB35" s="213"/>
      <c r="AC35" s="38"/>
      <c r="AD35" s="38"/>
      <c r="AE35" s="38"/>
      <c r="AF35" s="38"/>
      <c r="AG35" s="38"/>
      <c r="AH35" s="38"/>
      <c r="AI35" s="38"/>
      <c r="AJ35" s="38"/>
      <c r="AK35" s="214">
        <f>SUM(AK26:AK33)</f>
        <v>0</v>
      </c>
      <c r="AL35" s="213"/>
      <c r="AM35" s="213"/>
      <c r="AN35" s="213"/>
      <c r="AO35" s="215"/>
      <c r="AP35" s="36"/>
      <c r="AQ35" s="36"/>
      <c r="AR35" s="31"/>
    </row>
    <row r="36" spans="2:57" s="1" customFormat="1" ht="6.95" customHeight="1">
      <c r="B36" s="31"/>
      <c r="AR36" s="31"/>
    </row>
    <row r="37" spans="2:57" s="1" customFormat="1" ht="14.45" customHeight="1">
      <c r="B37" s="31"/>
      <c r="AR37" s="31"/>
    </row>
    <row r="38" spans="2:57" ht="14.45" customHeight="1">
      <c r="B38" s="19"/>
      <c r="AR38" s="19"/>
    </row>
    <row r="39" spans="2:57" ht="14.45" customHeight="1">
      <c r="B39" s="19"/>
      <c r="AR39" s="19"/>
    </row>
    <row r="40" spans="2:57" ht="14.45" customHeight="1">
      <c r="B40" s="19"/>
      <c r="AR40" s="19"/>
    </row>
    <row r="41" spans="2:57" ht="14.45" customHeight="1">
      <c r="B41" s="19"/>
      <c r="AR41" s="19"/>
    </row>
    <row r="42" spans="2:57" ht="14.45" customHeight="1">
      <c r="B42" s="19"/>
      <c r="AR42" s="19"/>
    </row>
    <row r="43" spans="2:57" ht="14.45" customHeight="1">
      <c r="B43" s="19"/>
      <c r="AR43" s="19"/>
    </row>
    <row r="44" spans="2:57" ht="14.45" customHeight="1">
      <c r="B44" s="19"/>
      <c r="AR44" s="19"/>
    </row>
    <row r="45" spans="2:57" ht="14.45" customHeight="1">
      <c r="B45" s="19"/>
      <c r="AR45" s="19"/>
    </row>
    <row r="46" spans="2:57" ht="14.45" customHeight="1">
      <c r="B46" s="19"/>
      <c r="AR46" s="19"/>
    </row>
    <row r="47" spans="2:57" ht="14.45" customHeight="1">
      <c r="B47" s="19"/>
      <c r="AR47" s="19"/>
    </row>
    <row r="48" spans="2:57" ht="14.45" customHeight="1">
      <c r="B48" s="19"/>
      <c r="AR48" s="19"/>
    </row>
    <row r="49" spans="2:44" s="1" customFormat="1" ht="14.45" customHeight="1">
      <c r="B49" s="31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3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2:44" s="1" customFormat="1" ht="12.75">
      <c r="B60" s="31"/>
      <c r="D60" s="42" t="s">
        <v>48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49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48</v>
      </c>
      <c r="AI60" s="33"/>
      <c r="AJ60" s="33"/>
      <c r="AK60" s="33"/>
      <c r="AL60" s="33"/>
      <c r="AM60" s="42" t="s">
        <v>49</v>
      </c>
      <c r="AN60" s="33"/>
      <c r="AO60" s="33"/>
      <c r="AR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2:44" s="1" customFormat="1" ht="12.75">
      <c r="B64" s="31"/>
      <c r="D64" s="40" t="s">
        <v>50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51</v>
      </c>
      <c r="AI64" s="41"/>
      <c r="AJ64" s="41"/>
      <c r="AK64" s="41"/>
      <c r="AL64" s="41"/>
      <c r="AM64" s="41"/>
      <c r="AN64" s="41"/>
      <c r="AO64" s="41"/>
      <c r="AR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2:44" s="1" customFormat="1" ht="12.75">
      <c r="B75" s="31"/>
      <c r="D75" s="42" t="s">
        <v>48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49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48</v>
      </c>
      <c r="AI75" s="33"/>
      <c r="AJ75" s="33"/>
      <c r="AK75" s="33"/>
      <c r="AL75" s="33"/>
      <c r="AM75" s="42" t="s">
        <v>49</v>
      </c>
      <c r="AN75" s="33"/>
      <c r="AO75" s="33"/>
      <c r="AR75" s="31"/>
    </row>
    <row r="76" spans="2:44" s="1" customFormat="1" ht="11.25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1:91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1:91" s="1" customFormat="1" ht="24.95" customHeight="1">
      <c r="B82" s="31"/>
      <c r="C82" s="20" t="s">
        <v>52</v>
      </c>
      <c r="AR82" s="31"/>
    </row>
    <row r="83" spans="1:91" s="1" customFormat="1" ht="6.95" customHeight="1">
      <c r="B83" s="31"/>
      <c r="AR83" s="31"/>
    </row>
    <row r="84" spans="1:91" s="3" customFormat="1" ht="12" customHeight="1">
      <c r="B84" s="47"/>
      <c r="C84" s="26" t="s">
        <v>11</v>
      </c>
      <c r="L84" s="3" t="str">
        <f>K5</f>
        <v>IMPORT10</v>
      </c>
      <c r="AR84" s="47"/>
    </row>
    <row r="85" spans="1:91" s="4" customFormat="1" ht="36.950000000000003" customHeight="1">
      <c r="B85" s="48"/>
      <c r="C85" s="49" t="s">
        <v>14</v>
      </c>
      <c r="L85" s="224" t="str">
        <f>K6</f>
        <v>Zníženie energetickej náročnosti materskej školy v obci Markušovce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R85" s="48"/>
    </row>
    <row r="86" spans="1:91" s="1" customFormat="1" ht="6.95" customHeight="1">
      <c r="B86" s="31"/>
      <c r="AR86" s="31"/>
    </row>
    <row r="87" spans="1:91" s="1" customFormat="1" ht="12" customHeight="1">
      <c r="B87" s="31"/>
      <c r="C87" s="26" t="s">
        <v>18</v>
      </c>
      <c r="L87" s="50" t="str">
        <f>IF(K8="","",K8)</f>
        <v>Markušovce</v>
      </c>
      <c r="AI87" s="26" t="s">
        <v>20</v>
      </c>
      <c r="AM87" s="226" t="str">
        <f>IF(AN8= "","",AN8)</f>
        <v>14. 3. 2019</v>
      </c>
      <c r="AN87" s="226"/>
      <c r="AR87" s="31"/>
    </row>
    <row r="88" spans="1:91" s="1" customFormat="1" ht="6.95" customHeight="1">
      <c r="B88" s="31"/>
      <c r="AR88" s="31"/>
    </row>
    <row r="89" spans="1:91" s="1" customFormat="1" ht="15.2" customHeight="1">
      <c r="B89" s="31"/>
      <c r="C89" s="26" t="s">
        <v>22</v>
      </c>
      <c r="L89" s="3" t="str">
        <f>IF(E11= "","",E11)</f>
        <v xml:space="preserve"> </v>
      </c>
      <c r="AI89" s="26" t="s">
        <v>28</v>
      </c>
      <c r="AM89" s="222" t="str">
        <f>IF(E17="","",E17)</f>
        <v xml:space="preserve"> </v>
      </c>
      <c r="AN89" s="223"/>
      <c r="AO89" s="223"/>
      <c r="AP89" s="223"/>
      <c r="AR89" s="31"/>
      <c r="AS89" s="218" t="s">
        <v>53</v>
      </c>
      <c r="AT89" s="219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2" customHeight="1">
      <c r="B90" s="31"/>
      <c r="C90" s="26" t="s">
        <v>26</v>
      </c>
      <c r="L90" s="3" t="str">
        <f>IF(E14= "Vyplň údaj","",E14)</f>
        <v/>
      </c>
      <c r="AI90" s="26" t="s">
        <v>31</v>
      </c>
      <c r="AM90" s="222" t="str">
        <f>IF(E20="","",E20)</f>
        <v xml:space="preserve"> </v>
      </c>
      <c r="AN90" s="223"/>
      <c r="AO90" s="223"/>
      <c r="AP90" s="223"/>
      <c r="AR90" s="31"/>
      <c r="AS90" s="220"/>
      <c r="AT90" s="221"/>
      <c r="AU90" s="54"/>
      <c r="AV90" s="54"/>
      <c r="AW90" s="54"/>
      <c r="AX90" s="54"/>
      <c r="AY90" s="54"/>
      <c r="AZ90" s="54"/>
      <c r="BA90" s="54"/>
      <c r="BB90" s="54"/>
      <c r="BC90" s="54"/>
      <c r="BD90" s="55"/>
    </row>
    <row r="91" spans="1:91" s="1" customFormat="1" ht="10.9" customHeight="1">
      <c r="B91" s="31"/>
      <c r="AR91" s="31"/>
      <c r="AS91" s="220"/>
      <c r="AT91" s="221"/>
      <c r="AU91" s="54"/>
      <c r="AV91" s="54"/>
      <c r="AW91" s="54"/>
      <c r="AX91" s="54"/>
      <c r="AY91" s="54"/>
      <c r="AZ91" s="54"/>
      <c r="BA91" s="54"/>
      <c r="BB91" s="54"/>
      <c r="BC91" s="54"/>
      <c r="BD91" s="55"/>
    </row>
    <row r="92" spans="1:91" s="1" customFormat="1" ht="29.25" customHeight="1">
      <c r="B92" s="31"/>
      <c r="C92" s="242" t="s">
        <v>54</v>
      </c>
      <c r="D92" s="235"/>
      <c r="E92" s="235"/>
      <c r="F92" s="235"/>
      <c r="G92" s="235"/>
      <c r="H92" s="56"/>
      <c r="I92" s="234" t="s">
        <v>55</v>
      </c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7" t="s">
        <v>56</v>
      </c>
      <c r="AH92" s="235"/>
      <c r="AI92" s="235"/>
      <c r="AJ92" s="235"/>
      <c r="AK92" s="235"/>
      <c r="AL92" s="235"/>
      <c r="AM92" s="235"/>
      <c r="AN92" s="234" t="s">
        <v>57</v>
      </c>
      <c r="AO92" s="235"/>
      <c r="AP92" s="236"/>
      <c r="AQ92" s="57" t="s">
        <v>58</v>
      </c>
      <c r="AR92" s="31"/>
      <c r="AS92" s="58" t="s">
        <v>59</v>
      </c>
      <c r="AT92" s="59" t="s">
        <v>60</v>
      </c>
      <c r="AU92" s="59" t="s">
        <v>61</v>
      </c>
      <c r="AV92" s="59" t="s">
        <v>62</v>
      </c>
      <c r="AW92" s="59" t="s">
        <v>63</v>
      </c>
      <c r="AX92" s="59" t="s">
        <v>64</v>
      </c>
      <c r="AY92" s="59" t="s">
        <v>65</v>
      </c>
      <c r="AZ92" s="59" t="s">
        <v>66</v>
      </c>
      <c r="BA92" s="59" t="s">
        <v>67</v>
      </c>
      <c r="BB92" s="59" t="s">
        <v>68</v>
      </c>
      <c r="BC92" s="59" t="s">
        <v>69</v>
      </c>
      <c r="BD92" s="60" t="s">
        <v>70</v>
      </c>
    </row>
    <row r="93" spans="1:91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450000000000003" customHeight="1">
      <c r="B94" s="62"/>
      <c r="C94" s="63" t="s">
        <v>71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40">
        <f>ROUND(SUM(AG95:AG98),2)</f>
        <v>0</v>
      </c>
      <c r="AH94" s="240"/>
      <c r="AI94" s="240"/>
      <c r="AJ94" s="240"/>
      <c r="AK94" s="240"/>
      <c r="AL94" s="240"/>
      <c r="AM94" s="240"/>
      <c r="AN94" s="241">
        <f>SUM(AG94,AT94)</f>
        <v>0</v>
      </c>
      <c r="AO94" s="241"/>
      <c r="AP94" s="241"/>
      <c r="AQ94" s="66" t="s">
        <v>1</v>
      </c>
      <c r="AR94" s="62"/>
      <c r="AS94" s="67">
        <f>ROUND(SUM(AS95:AS98),2)</f>
        <v>0</v>
      </c>
      <c r="AT94" s="68">
        <f>ROUND(SUM(AV94:AW94),2)</f>
        <v>0</v>
      </c>
      <c r="AU94" s="69">
        <f>ROUND(SUM(AU95:AU98),5)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ROUND(SUM(AZ95:AZ98),2)</f>
        <v>0</v>
      </c>
      <c r="BA94" s="68">
        <f>ROUND(SUM(BA95:BA98),2)</f>
        <v>0</v>
      </c>
      <c r="BB94" s="68">
        <f>ROUND(SUM(BB95:BB98),2)</f>
        <v>0</v>
      </c>
      <c r="BC94" s="68">
        <f>ROUND(SUM(BC95:BC98),2)</f>
        <v>0</v>
      </c>
      <c r="BD94" s="70">
        <f>ROUND(SUM(BD95:BD98),2)</f>
        <v>0</v>
      </c>
      <c r="BS94" s="71" t="s">
        <v>72</v>
      </c>
      <c r="BT94" s="71" t="s">
        <v>73</v>
      </c>
      <c r="BU94" s="72" t="s">
        <v>74</v>
      </c>
      <c r="BV94" s="71" t="s">
        <v>75</v>
      </c>
      <c r="BW94" s="71" t="s">
        <v>4</v>
      </c>
      <c r="BX94" s="71" t="s">
        <v>76</v>
      </c>
      <c r="CL94" s="71" t="s">
        <v>1</v>
      </c>
    </row>
    <row r="95" spans="1:91" s="6" customFormat="1" ht="54" customHeight="1">
      <c r="A95" s="73" t="s">
        <v>77</v>
      </c>
      <c r="B95" s="74"/>
      <c r="C95" s="75"/>
      <c r="D95" s="243" t="s">
        <v>78</v>
      </c>
      <c r="E95" s="243"/>
      <c r="F95" s="243"/>
      <c r="G95" s="243"/>
      <c r="H95" s="243"/>
      <c r="I95" s="76"/>
      <c r="J95" s="243" t="s">
        <v>79</v>
      </c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38">
        <f>'01 - Rozpocet s VV I - 01...'!J30</f>
        <v>0</v>
      </c>
      <c r="AH95" s="239"/>
      <c r="AI95" s="239"/>
      <c r="AJ95" s="239"/>
      <c r="AK95" s="239"/>
      <c r="AL95" s="239"/>
      <c r="AM95" s="239"/>
      <c r="AN95" s="238">
        <f>SUM(AG95,AT95)</f>
        <v>0</v>
      </c>
      <c r="AO95" s="239"/>
      <c r="AP95" s="239"/>
      <c r="AQ95" s="77" t="s">
        <v>80</v>
      </c>
      <c r="AR95" s="74"/>
      <c r="AS95" s="78">
        <v>0</v>
      </c>
      <c r="AT95" s="79">
        <f>ROUND(SUM(AV95:AW95),2)</f>
        <v>0</v>
      </c>
      <c r="AU95" s="80">
        <f>'01 - Rozpocet s VV I - 01...'!P125</f>
        <v>0</v>
      </c>
      <c r="AV95" s="79">
        <f>'01 - Rozpocet s VV I - 01...'!J33</f>
        <v>0</v>
      </c>
      <c r="AW95" s="79">
        <f>'01 - Rozpocet s VV I - 01...'!J34</f>
        <v>0</v>
      </c>
      <c r="AX95" s="79">
        <f>'01 - Rozpocet s VV I - 01...'!J35</f>
        <v>0</v>
      </c>
      <c r="AY95" s="79">
        <f>'01 - Rozpocet s VV I - 01...'!J36</f>
        <v>0</v>
      </c>
      <c r="AZ95" s="79">
        <f>'01 - Rozpocet s VV I - 01...'!F33</f>
        <v>0</v>
      </c>
      <c r="BA95" s="79">
        <f>'01 - Rozpocet s VV I - 01...'!F34</f>
        <v>0</v>
      </c>
      <c r="BB95" s="79">
        <f>'01 - Rozpocet s VV I - 01...'!F35</f>
        <v>0</v>
      </c>
      <c r="BC95" s="79">
        <f>'01 - Rozpocet s VV I - 01...'!F36</f>
        <v>0</v>
      </c>
      <c r="BD95" s="81">
        <f>'01 - Rozpocet s VV I - 01...'!F37</f>
        <v>0</v>
      </c>
      <c r="BT95" s="82" t="s">
        <v>81</v>
      </c>
      <c r="BV95" s="82" t="s">
        <v>75</v>
      </c>
      <c r="BW95" s="82" t="s">
        <v>82</v>
      </c>
      <c r="BX95" s="82" t="s">
        <v>4</v>
      </c>
      <c r="CL95" s="82" t="s">
        <v>1</v>
      </c>
      <c r="CM95" s="82" t="s">
        <v>73</v>
      </c>
    </row>
    <row r="96" spans="1:91" s="6" customFormat="1" ht="54" customHeight="1">
      <c r="A96" s="73" t="s">
        <v>77</v>
      </c>
      <c r="B96" s="74"/>
      <c r="C96" s="75"/>
      <c r="D96" s="243" t="s">
        <v>83</v>
      </c>
      <c r="E96" s="243"/>
      <c r="F96" s="243"/>
      <c r="G96" s="243"/>
      <c r="H96" s="243"/>
      <c r="I96" s="76"/>
      <c r="J96" s="243" t="s">
        <v>84</v>
      </c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38">
        <f>'02 - Rozpocet s VV I - 02...'!J30</f>
        <v>0</v>
      </c>
      <c r="AH96" s="239"/>
      <c r="AI96" s="239"/>
      <c r="AJ96" s="239"/>
      <c r="AK96" s="239"/>
      <c r="AL96" s="239"/>
      <c r="AM96" s="239"/>
      <c r="AN96" s="238">
        <f>SUM(AG96,AT96)</f>
        <v>0</v>
      </c>
      <c r="AO96" s="239"/>
      <c r="AP96" s="239"/>
      <c r="AQ96" s="77" t="s">
        <v>80</v>
      </c>
      <c r="AR96" s="74"/>
      <c r="AS96" s="78">
        <v>0</v>
      </c>
      <c r="AT96" s="79">
        <f>ROUND(SUM(AV96:AW96),2)</f>
        <v>0</v>
      </c>
      <c r="AU96" s="80">
        <f>'02 - Rozpocet s VV I - 02...'!P120</f>
        <v>0</v>
      </c>
      <c r="AV96" s="79">
        <f>'02 - Rozpocet s VV I - 02...'!J33</f>
        <v>0</v>
      </c>
      <c r="AW96" s="79">
        <f>'02 - Rozpocet s VV I - 02...'!J34</f>
        <v>0</v>
      </c>
      <c r="AX96" s="79">
        <f>'02 - Rozpocet s VV I - 02...'!J35</f>
        <v>0</v>
      </c>
      <c r="AY96" s="79">
        <f>'02 - Rozpocet s VV I - 02...'!J36</f>
        <v>0</v>
      </c>
      <c r="AZ96" s="79">
        <f>'02 - Rozpocet s VV I - 02...'!F33</f>
        <v>0</v>
      </c>
      <c r="BA96" s="79">
        <f>'02 - Rozpocet s VV I - 02...'!F34</f>
        <v>0</v>
      </c>
      <c r="BB96" s="79">
        <f>'02 - Rozpocet s VV I - 02...'!F35</f>
        <v>0</v>
      </c>
      <c r="BC96" s="79">
        <f>'02 - Rozpocet s VV I - 02...'!F36</f>
        <v>0</v>
      </c>
      <c r="BD96" s="81">
        <f>'02 - Rozpocet s VV I - 02...'!F37</f>
        <v>0</v>
      </c>
      <c r="BT96" s="82" t="s">
        <v>81</v>
      </c>
      <c r="BV96" s="82" t="s">
        <v>75</v>
      </c>
      <c r="BW96" s="82" t="s">
        <v>85</v>
      </c>
      <c r="BX96" s="82" t="s">
        <v>4</v>
      </c>
      <c r="CL96" s="82" t="s">
        <v>1</v>
      </c>
      <c r="CM96" s="82" t="s">
        <v>73</v>
      </c>
    </row>
    <row r="97" spans="1:91" s="6" customFormat="1" ht="54" customHeight="1">
      <c r="A97" s="73" t="s">
        <v>77</v>
      </c>
      <c r="B97" s="74"/>
      <c r="C97" s="75"/>
      <c r="D97" s="243" t="s">
        <v>86</v>
      </c>
      <c r="E97" s="243"/>
      <c r="F97" s="243"/>
      <c r="G97" s="243"/>
      <c r="H97" s="243"/>
      <c r="I97" s="76"/>
      <c r="J97" s="243" t="s">
        <v>87</v>
      </c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38">
        <f>'03 - Rozpocet s VV I - 03...'!J30</f>
        <v>0</v>
      </c>
      <c r="AH97" s="239"/>
      <c r="AI97" s="239"/>
      <c r="AJ97" s="239"/>
      <c r="AK97" s="239"/>
      <c r="AL97" s="239"/>
      <c r="AM97" s="239"/>
      <c r="AN97" s="238">
        <f>SUM(AG97,AT97)</f>
        <v>0</v>
      </c>
      <c r="AO97" s="239"/>
      <c r="AP97" s="239"/>
      <c r="AQ97" s="77" t="s">
        <v>80</v>
      </c>
      <c r="AR97" s="74"/>
      <c r="AS97" s="78">
        <v>0</v>
      </c>
      <c r="AT97" s="79">
        <f>ROUND(SUM(AV97:AW97),2)</f>
        <v>0</v>
      </c>
      <c r="AU97" s="80">
        <f>'03 - Rozpocet s VV I - 03...'!P119</f>
        <v>0</v>
      </c>
      <c r="AV97" s="79">
        <f>'03 - Rozpocet s VV I - 03...'!J33</f>
        <v>0</v>
      </c>
      <c r="AW97" s="79">
        <f>'03 - Rozpocet s VV I - 03...'!J34</f>
        <v>0</v>
      </c>
      <c r="AX97" s="79">
        <f>'03 - Rozpocet s VV I - 03...'!J35</f>
        <v>0</v>
      </c>
      <c r="AY97" s="79">
        <f>'03 - Rozpocet s VV I - 03...'!J36</f>
        <v>0</v>
      </c>
      <c r="AZ97" s="79">
        <f>'03 - Rozpocet s VV I - 03...'!F33</f>
        <v>0</v>
      </c>
      <c r="BA97" s="79">
        <f>'03 - Rozpocet s VV I - 03...'!F34</f>
        <v>0</v>
      </c>
      <c r="BB97" s="79">
        <f>'03 - Rozpocet s VV I - 03...'!F35</f>
        <v>0</v>
      </c>
      <c r="BC97" s="79">
        <f>'03 - Rozpocet s VV I - 03...'!F36</f>
        <v>0</v>
      </c>
      <c r="BD97" s="81">
        <f>'03 - Rozpocet s VV I - 03...'!F37</f>
        <v>0</v>
      </c>
      <c r="BT97" s="82" t="s">
        <v>81</v>
      </c>
      <c r="BV97" s="82" t="s">
        <v>75</v>
      </c>
      <c r="BW97" s="82" t="s">
        <v>88</v>
      </c>
      <c r="BX97" s="82" t="s">
        <v>4</v>
      </c>
      <c r="CL97" s="82" t="s">
        <v>1</v>
      </c>
      <c r="CM97" s="82" t="s">
        <v>73</v>
      </c>
    </row>
    <row r="98" spans="1:91" s="6" customFormat="1" ht="54" customHeight="1">
      <c r="A98" s="73" t="s">
        <v>77</v>
      </c>
      <c r="B98" s="74"/>
      <c r="C98" s="75"/>
      <c r="D98" s="243" t="s">
        <v>89</v>
      </c>
      <c r="E98" s="243"/>
      <c r="F98" s="243"/>
      <c r="G98" s="243"/>
      <c r="H98" s="243"/>
      <c r="I98" s="76"/>
      <c r="J98" s="243" t="s">
        <v>90</v>
      </c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38">
        <f>'04 - Rozpocet s VV I - 04...'!J30</f>
        <v>0</v>
      </c>
      <c r="AH98" s="239"/>
      <c r="AI98" s="239"/>
      <c r="AJ98" s="239"/>
      <c r="AK98" s="239"/>
      <c r="AL98" s="239"/>
      <c r="AM98" s="239"/>
      <c r="AN98" s="238">
        <f>SUM(AG98,AT98)</f>
        <v>0</v>
      </c>
      <c r="AO98" s="239"/>
      <c r="AP98" s="239"/>
      <c r="AQ98" s="77" t="s">
        <v>80</v>
      </c>
      <c r="AR98" s="74"/>
      <c r="AS98" s="83">
        <v>0</v>
      </c>
      <c r="AT98" s="84">
        <f>ROUND(SUM(AV98:AW98),2)</f>
        <v>0</v>
      </c>
      <c r="AU98" s="85">
        <f>'04 - Rozpocet s VV I - 04...'!P130</f>
        <v>0</v>
      </c>
      <c r="AV98" s="84">
        <f>'04 - Rozpocet s VV I - 04...'!J33</f>
        <v>0</v>
      </c>
      <c r="AW98" s="84">
        <f>'04 - Rozpocet s VV I - 04...'!J34</f>
        <v>0</v>
      </c>
      <c r="AX98" s="84">
        <f>'04 - Rozpocet s VV I - 04...'!J35</f>
        <v>0</v>
      </c>
      <c r="AY98" s="84">
        <f>'04 - Rozpocet s VV I - 04...'!J36</f>
        <v>0</v>
      </c>
      <c r="AZ98" s="84">
        <f>'04 - Rozpocet s VV I - 04...'!F33</f>
        <v>0</v>
      </c>
      <c r="BA98" s="84">
        <f>'04 - Rozpocet s VV I - 04...'!F34</f>
        <v>0</v>
      </c>
      <c r="BB98" s="84">
        <f>'04 - Rozpocet s VV I - 04...'!F35</f>
        <v>0</v>
      </c>
      <c r="BC98" s="84">
        <f>'04 - Rozpocet s VV I - 04...'!F36</f>
        <v>0</v>
      </c>
      <c r="BD98" s="86">
        <f>'04 - Rozpocet s VV I - 04...'!F37</f>
        <v>0</v>
      </c>
      <c r="BT98" s="82" t="s">
        <v>81</v>
      </c>
      <c r="BV98" s="82" t="s">
        <v>75</v>
      </c>
      <c r="BW98" s="82" t="s">
        <v>91</v>
      </c>
      <c r="BX98" s="82" t="s">
        <v>4</v>
      </c>
      <c r="CL98" s="82" t="s">
        <v>1</v>
      </c>
      <c r="CM98" s="82" t="s">
        <v>73</v>
      </c>
    </row>
    <row r="99" spans="1:91" s="1" customFormat="1" ht="30" customHeight="1">
      <c r="B99" s="31"/>
      <c r="AR99" s="31"/>
    </row>
    <row r="100" spans="1:91" s="1" customFormat="1" ht="6.9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31"/>
    </row>
  </sheetData>
  <mergeCells count="54">
    <mergeCell ref="AN98:AP98"/>
    <mergeCell ref="AG98:AM98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1 - Rozpocet s VV I - 01...'!C2" display="/"/>
    <hyperlink ref="A96" location="'02 - Rozpocet s VV I - 02...'!C2" display="/"/>
    <hyperlink ref="A97" location="'03 - Rozpocet s VV I - 03...'!C2" display="/"/>
    <hyperlink ref="A98" location="'04 - Rozpocet s VV I - 04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6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82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73</v>
      </c>
    </row>
    <row r="4" spans="2:46" ht="24.95" customHeight="1">
      <c r="B4" s="19"/>
      <c r="D4" s="20" t="s">
        <v>92</v>
      </c>
      <c r="L4" s="19"/>
      <c r="M4" s="89" t="s">
        <v>9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14</v>
      </c>
      <c r="L6" s="19"/>
    </row>
    <row r="7" spans="2:46" ht="16.5" customHeight="1">
      <c r="B7" s="19"/>
      <c r="E7" s="244" t="str">
        <f>'Rekapitulácia stavby'!K6</f>
        <v>Zníženie energetickej náročnosti materskej školy v obci Markušovce</v>
      </c>
      <c r="F7" s="245"/>
      <c r="G7" s="245"/>
      <c r="H7" s="245"/>
      <c r="L7" s="19"/>
    </row>
    <row r="8" spans="2:46" s="1" customFormat="1" ht="12" customHeight="1">
      <c r="B8" s="31"/>
      <c r="D8" s="26" t="s">
        <v>93</v>
      </c>
      <c r="I8" s="90"/>
      <c r="L8" s="31"/>
    </row>
    <row r="9" spans="2:46" s="1" customFormat="1" ht="36.950000000000003" customHeight="1">
      <c r="B9" s="31"/>
      <c r="E9" s="224" t="s">
        <v>94</v>
      </c>
      <c r="F9" s="246"/>
      <c r="G9" s="246"/>
      <c r="H9" s="246"/>
      <c r="I9" s="90"/>
      <c r="L9" s="31"/>
    </row>
    <row r="10" spans="2:46" s="1" customFormat="1" ht="11.25">
      <c r="B10" s="31"/>
      <c r="I10" s="90"/>
      <c r="L10" s="31"/>
    </row>
    <row r="11" spans="2:46" s="1" customFormat="1" ht="12" customHeight="1">
      <c r="B11" s="31"/>
      <c r="D11" s="26" t="s">
        <v>16</v>
      </c>
      <c r="F11" s="24" t="s">
        <v>1</v>
      </c>
      <c r="I11" s="91" t="s">
        <v>17</v>
      </c>
      <c r="J11" s="24" t="s">
        <v>1</v>
      </c>
      <c r="L11" s="31"/>
    </row>
    <row r="12" spans="2:46" s="1" customFormat="1" ht="12" customHeight="1">
      <c r="B12" s="31"/>
      <c r="D12" s="26" t="s">
        <v>18</v>
      </c>
      <c r="F12" s="24" t="s">
        <v>19</v>
      </c>
      <c r="I12" s="91" t="s">
        <v>20</v>
      </c>
      <c r="J12" s="51" t="str">
        <f>'Rekapitulácia stavby'!AN8</f>
        <v>14. 3. 2019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22</v>
      </c>
      <c r="I14" s="91" t="s">
        <v>23</v>
      </c>
      <c r="J14" s="24" t="str">
        <f>IF('Rekapitulácia stavby'!AN10="","",'Rekapitulácia stavby'!AN10)</f>
        <v/>
      </c>
      <c r="L14" s="31"/>
    </row>
    <row r="15" spans="2:46" s="1" customFormat="1" ht="18" customHeight="1">
      <c r="B15" s="31"/>
      <c r="E15" s="24" t="str">
        <f>IF('Rekapitulácia stavby'!E11="","",'Rekapitulácia stavby'!E11)</f>
        <v xml:space="preserve"> </v>
      </c>
      <c r="I15" s="91" t="s">
        <v>25</v>
      </c>
      <c r="J15" s="24" t="str">
        <f>IF('Rekapitulácia stavby'!AN11="","",'Rekapitulácia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26</v>
      </c>
      <c r="I17" s="91" t="s">
        <v>23</v>
      </c>
      <c r="J17" s="27" t="str">
        <f>'Rekapitulácia stavby'!AN13</f>
        <v>Vyplň údaj</v>
      </c>
      <c r="L17" s="31"/>
    </row>
    <row r="18" spans="2:12" s="1" customFormat="1" ht="18" customHeight="1">
      <c r="B18" s="31"/>
      <c r="E18" s="247" t="str">
        <f>'Rekapitulácia stavby'!E14</f>
        <v>Vyplň údaj</v>
      </c>
      <c r="F18" s="227"/>
      <c r="G18" s="227"/>
      <c r="H18" s="227"/>
      <c r="I18" s="91" t="s">
        <v>25</v>
      </c>
      <c r="J18" s="27" t="str">
        <f>'Rekapitulácia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28</v>
      </c>
      <c r="I20" s="91" t="s">
        <v>23</v>
      </c>
      <c r="J20" s="24" t="str">
        <f>IF('Rekapitulácia stavby'!AN16="","",'Rekapitulácia stavby'!AN16)</f>
        <v/>
      </c>
      <c r="L20" s="31"/>
    </row>
    <row r="21" spans="2:12" s="1" customFormat="1" ht="18" customHeight="1">
      <c r="B21" s="31"/>
      <c r="E21" s="24" t="str">
        <f>IF('Rekapitulácia stavby'!E17="","",'Rekapitulácia stavby'!E17)</f>
        <v xml:space="preserve"> </v>
      </c>
      <c r="I21" s="91" t="s">
        <v>25</v>
      </c>
      <c r="J21" s="24" t="str">
        <f>IF('Rekapitulácia stavby'!AN17="","",'Rekapitulácia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31</v>
      </c>
      <c r="I23" s="91" t="s">
        <v>23</v>
      </c>
      <c r="J23" s="24" t="str">
        <f>IF('Rekapitulácia stavby'!AN19="","",'Rekapitulácia stavby'!AN19)</f>
        <v/>
      </c>
      <c r="L23" s="31"/>
    </row>
    <row r="24" spans="2:12" s="1" customFormat="1" ht="18" customHeight="1">
      <c r="B24" s="31"/>
      <c r="E24" s="24" t="str">
        <f>IF('Rekapitulácia stavby'!E20="","",'Rekapitulácia stavby'!E20)</f>
        <v xml:space="preserve"> </v>
      </c>
      <c r="I24" s="91" t="s">
        <v>25</v>
      </c>
      <c r="J24" s="24" t="str">
        <f>IF('Rekapitulácia stavby'!AN20="","",'Rekapitulácia stavby'!AN20)</f>
        <v/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32</v>
      </c>
      <c r="I26" s="90"/>
      <c r="L26" s="31"/>
    </row>
    <row r="27" spans="2:12" s="7" customFormat="1" ht="16.5" customHeight="1">
      <c r="B27" s="92"/>
      <c r="E27" s="231" t="s">
        <v>1</v>
      </c>
      <c r="F27" s="231"/>
      <c r="G27" s="231"/>
      <c r="H27" s="231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33</v>
      </c>
      <c r="I30" s="90"/>
      <c r="J30" s="65">
        <f>ROUND(J125,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96" t="s">
        <v>34</v>
      </c>
      <c r="J32" s="34" t="s">
        <v>36</v>
      </c>
      <c r="L32" s="31"/>
    </row>
    <row r="33" spans="2:12" s="1" customFormat="1" ht="14.45" customHeight="1">
      <c r="B33" s="31"/>
      <c r="D33" s="97" t="s">
        <v>37</v>
      </c>
      <c r="E33" s="26" t="s">
        <v>38</v>
      </c>
      <c r="F33" s="98">
        <f>ROUND((SUM(BE125:BE195)),  2)</f>
        <v>0</v>
      </c>
      <c r="I33" s="99">
        <v>0.2</v>
      </c>
      <c r="J33" s="98">
        <f>ROUND(((SUM(BE125:BE195))*I33),  2)</f>
        <v>0</v>
      </c>
      <c r="L33" s="31"/>
    </row>
    <row r="34" spans="2:12" s="1" customFormat="1" ht="14.45" customHeight="1">
      <c r="B34" s="31"/>
      <c r="E34" s="26" t="s">
        <v>39</v>
      </c>
      <c r="F34" s="98">
        <f>ROUND((SUM(BF125:BF195)),  2)</f>
        <v>0</v>
      </c>
      <c r="I34" s="99">
        <v>0.2</v>
      </c>
      <c r="J34" s="98">
        <f>ROUND(((SUM(BF125:BF195))*I34),  2)</f>
        <v>0</v>
      </c>
      <c r="L34" s="31"/>
    </row>
    <row r="35" spans="2:12" s="1" customFormat="1" ht="14.45" hidden="1" customHeight="1">
      <c r="B35" s="31"/>
      <c r="E35" s="26" t="s">
        <v>40</v>
      </c>
      <c r="F35" s="98">
        <f>ROUND((SUM(BG125:BG195)),  2)</f>
        <v>0</v>
      </c>
      <c r="I35" s="99">
        <v>0.2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41</v>
      </c>
      <c r="F36" s="98">
        <f>ROUND((SUM(BH125:BH195)),  2)</f>
        <v>0</v>
      </c>
      <c r="I36" s="99">
        <v>0.2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42</v>
      </c>
      <c r="F37" s="98">
        <f>ROUND((SUM(BI125:BI195)),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43</v>
      </c>
      <c r="E39" s="56"/>
      <c r="F39" s="56"/>
      <c r="G39" s="102" t="s">
        <v>44</v>
      </c>
      <c r="H39" s="103" t="s">
        <v>45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107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48</v>
      </c>
      <c r="E61" s="33"/>
      <c r="F61" s="108" t="s">
        <v>49</v>
      </c>
      <c r="G61" s="42" t="s">
        <v>48</v>
      </c>
      <c r="H61" s="33"/>
      <c r="I61" s="109"/>
      <c r="J61" s="110" t="s">
        <v>49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107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48</v>
      </c>
      <c r="E76" s="33"/>
      <c r="F76" s="108" t="s">
        <v>49</v>
      </c>
      <c r="G76" s="42" t="s">
        <v>48</v>
      </c>
      <c r="H76" s="33"/>
      <c r="I76" s="109"/>
      <c r="J76" s="110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95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14</v>
      </c>
      <c r="I84" s="90"/>
      <c r="L84" s="31"/>
    </row>
    <row r="85" spans="2:47" s="1" customFormat="1" ht="16.5" customHeight="1">
      <c r="B85" s="31"/>
      <c r="E85" s="244" t="str">
        <f>E7</f>
        <v>Zníženie energetickej náročnosti materskej školy v obci Markušovce</v>
      </c>
      <c r="F85" s="245"/>
      <c r="G85" s="245"/>
      <c r="H85" s="245"/>
      <c r="I85" s="90"/>
      <c r="L85" s="31"/>
    </row>
    <row r="86" spans="2:47" s="1" customFormat="1" ht="12" customHeight="1">
      <c r="B86" s="31"/>
      <c r="C86" s="26" t="s">
        <v>93</v>
      </c>
      <c r="I86" s="90"/>
      <c r="L86" s="31"/>
    </row>
    <row r="87" spans="2:47" s="1" customFormat="1" ht="16.5" customHeight="1">
      <c r="B87" s="31"/>
      <c r="E87" s="224" t="str">
        <f>E9</f>
        <v>01 - Rozpocet s VV I - 01 - Strecha</v>
      </c>
      <c r="F87" s="246"/>
      <c r="G87" s="246"/>
      <c r="H87" s="246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18</v>
      </c>
      <c r="F89" s="24" t="str">
        <f>F12</f>
        <v>Markušovce</v>
      </c>
      <c r="I89" s="91" t="s">
        <v>20</v>
      </c>
      <c r="J89" s="51" t="str">
        <f>IF(J12="","",J12)</f>
        <v>14. 3. 2019</v>
      </c>
      <c r="L89" s="31"/>
    </row>
    <row r="90" spans="2:47" s="1" customFormat="1" ht="6.95" customHeight="1">
      <c r="B90" s="31"/>
      <c r="I90" s="90"/>
      <c r="L90" s="31"/>
    </row>
    <row r="91" spans="2:47" s="1" customFormat="1" ht="15.2" customHeight="1">
      <c r="B91" s="31"/>
      <c r="C91" s="26" t="s">
        <v>22</v>
      </c>
      <c r="F91" s="24" t="str">
        <f>E15</f>
        <v xml:space="preserve"> </v>
      </c>
      <c r="I91" s="91" t="s">
        <v>28</v>
      </c>
      <c r="J91" s="29" t="str">
        <f>E21</f>
        <v xml:space="preserve"> </v>
      </c>
      <c r="L91" s="31"/>
    </row>
    <row r="92" spans="2:47" s="1" customFormat="1" ht="15.2" customHeight="1">
      <c r="B92" s="31"/>
      <c r="C92" s="26" t="s">
        <v>26</v>
      </c>
      <c r="F92" s="24" t="str">
        <f>IF(E18="","",E18)</f>
        <v>Vyplň údaj</v>
      </c>
      <c r="I92" s="91" t="s">
        <v>31</v>
      </c>
      <c r="J92" s="29" t="str">
        <f>E24</f>
        <v xml:space="preserve"> 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96</v>
      </c>
      <c r="D94" s="100"/>
      <c r="E94" s="100"/>
      <c r="F94" s="100"/>
      <c r="G94" s="100"/>
      <c r="H94" s="100"/>
      <c r="I94" s="114"/>
      <c r="J94" s="115" t="s">
        <v>97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98</v>
      </c>
      <c r="I96" s="90"/>
      <c r="J96" s="65">
        <f>J125</f>
        <v>0</v>
      </c>
      <c r="L96" s="31"/>
      <c r="AU96" s="16" t="s">
        <v>99</v>
      </c>
    </row>
    <row r="97" spans="2:12" s="8" customFormat="1" ht="24.95" customHeight="1">
      <c r="B97" s="117"/>
      <c r="D97" s="118" t="s">
        <v>100</v>
      </c>
      <c r="E97" s="119"/>
      <c r="F97" s="119"/>
      <c r="G97" s="119"/>
      <c r="H97" s="119"/>
      <c r="I97" s="120"/>
      <c r="J97" s="121">
        <f>J126</f>
        <v>0</v>
      </c>
      <c r="L97" s="117"/>
    </row>
    <row r="98" spans="2:12" s="9" customFormat="1" ht="19.899999999999999" customHeight="1">
      <c r="B98" s="122"/>
      <c r="D98" s="123" t="s">
        <v>101</v>
      </c>
      <c r="E98" s="124"/>
      <c r="F98" s="124"/>
      <c r="G98" s="124"/>
      <c r="H98" s="124"/>
      <c r="I98" s="125"/>
      <c r="J98" s="126">
        <f>J127</f>
        <v>0</v>
      </c>
      <c r="L98" s="122"/>
    </row>
    <row r="99" spans="2:12" s="9" customFormat="1" ht="19.899999999999999" customHeight="1">
      <c r="B99" s="122"/>
      <c r="D99" s="123" t="s">
        <v>102</v>
      </c>
      <c r="E99" s="124"/>
      <c r="F99" s="124"/>
      <c r="G99" s="124"/>
      <c r="H99" s="124"/>
      <c r="I99" s="125"/>
      <c r="J99" s="126">
        <f>J131</f>
        <v>0</v>
      </c>
      <c r="L99" s="122"/>
    </row>
    <row r="100" spans="2:12" s="8" customFormat="1" ht="24.95" customHeight="1">
      <c r="B100" s="117"/>
      <c r="D100" s="118" t="s">
        <v>103</v>
      </c>
      <c r="E100" s="119"/>
      <c r="F100" s="119"/>
      <c r="G100" s="119"/>
      <c r="H100" s="119"/>
      <c r="I100" s="120"/>
      <c r="J100" s="121">
        <f>J149</f>
        <v>0</v>
      </c>
      <c r="L100" s="117"/>
    </row>
    <row r="101" spans="2:12" s="9" customFormat="1" ht="19.899999999999999" customHeight="1">
      <c r="B101" s="122"/>
      <c r="D101" s="123" t="s">
        <v>104</v>
      </c>
      <c r="E101" s="124"/>
      <c r="F101" s="124"/>
      <c r="G101" s="124"/>
      <c r="H101" s="124"/>
      <c r="I101" s="125"/>
      <c r="J101" s="126">
        <f>J150</f>
        <v>0</v>
      </c>
      <c r="L101" s="122"/>
    </row>
    <row r="102" spans="2:12" s="9" customFormat="1" ht="19.899999999999999" customHeight="1">
      <c r="B102" s="122"/>
      <c r="D102" s="123" t="s">
        <v>105</v>
      </c>
      <c r="E102" s="124"/>
      <c r="F102" s="124"/>
      <c r="G102" s="124"/>
      <c r="H102" s="124"/>
      <c r="I102" s="125"/>
      <c r="J102" s="126">
        <f>J153</f>
        <v>0</v>
      </c>
      <c r="L102" s="122"/>
    </row>
    <row r="103" spans="2:12" s="9" customFormat="1" ht="19.899999999999999" customHeight="1">
      <c r="B103" s="122"/>
      <c r="D103" s="123" t="s">
        <v>106</v>
      </c>
      <c r="E103" s="124"/>
      <c r="F103" s="124"/>
      <c r="G103" s="124"/>
      <c r="H103" s="124"/>
      <c r="I103" s="125"/>
      <c r="J103" s="126">
        <f>J162</f>
        <v>0</v>
      </c>
      <c r="L103" s="122"/>
    </row>
    <row r="104" spans="2:12" s="9" customFormat="1" ht="19.899999999999999" customHeight="1">
      <c r="B104" s="122"/>
      <c r="D104" s="123" t="s">
        <v>107</v>
      </c>
      <c r="E104" s="124"/>
      <c r="F104" s="124"/>
      <c r="G104" s="124"/>
      <c r="H104" s="124"/>
      <c r="I104" s="125"/>
      <c r="J104" s="126">
        <f>J181</f>
        <v>0</v>
      </c>
      <c r="L104" s="122"/>
    </row>
    <row r="105" spans="2:12" s="9" customFormat="1" ht="19.899999999999999" customHeight="1">
      <c r="B105" s="122"/>
      <c r="D105" s="123" t="s">
        <v>108</v>
      </c>
      <c r="E105" s="124"/>
      <c r="F105" s="124"/>
      <c r="G105" s="124"/>
      <c r="H105" s="124"/>
      <c r="I105" s="125"/>
      <c r="J105" s="126">
        <f>J186</f>
        <v>0</v>
      </c>
      <c r="L105" s="122"/>
    </row>
    <row r="106" spans="2:12" s="1" customFormat="1" ht="21.75" customHeight="1">
      <c r="B106" s="31"/>
      <c r="I106" s="90"/>
      <c r="L106" s="31"/>
    </row>
    <row r="107" spans="2:12" s="1" customFormat="1" ht="6.95" customHeight="1">
      <c r="B107" s="43"/>
      <c r="C107" s="44"/>
      <c r="D107" s="44"/>
      <c r="E107" s="44"/>
      <c r="F107" s="44"/>
      <c r="G107" s="44"/>
      <c r="H107" s="44"/>
      <c r="I107" s="111"/>
      <c r="J107" s="44"/>
      <c r="K107" s="44"/>
      <c r="L107" s="31"/>
    </row>
    <row r="111" spans="2:12" s="1" customFormat="1" ht="6.95" customHeight="1">
      <c r="B111" s="45"/>
      <c r="C111" s="46"/>
      <c r="D111" s="46"/>
      <c r="E111" s="46"/>
      <c r="F111" s="46"/>
      <c r="G111" s="46"/>
      <c r="H111" s="46"/>
      <c r="I111" s="112"/>
      <c r="J111" s="46"/>
      <c r="K111" s="46"/>
      <c r="L111" s="31"/>
    </row>
    <row r="112" spans="2:12" s="1" customFormat="1" ht="24.95" customHeight="1">
      <c r="B112" s="31"/>
      <c r="C112" s="20" t="s">
        <v>109</v>
      </c>
      <c r="I112" s="90"/>
      <c r="L112" s="31"/>
    </row>
    <row r="113" spans="2:65" s="1" customFormat="1" ht="6.95" customHeight="1">
      <c r="B113" s="31"/>
      <c r="I113" s="90"/>
      <c r="L113" s="31"/>
    </row>
    <row r="114" spans="2:65" s="1" customFormat="1" ht="12" customHeight="1">
      <c r="B114" s="31"/>
      <c r="C114" s="26" t="s">
        <v>14</v>
      </c>
      <c r="I114" s="90"/>
      <c r="L114" s="31"/>
    </row>
    <row r="115" spans="2:65" s="1" customFormat="1" ht="16.5" customHeight="1">
      <c r="B115" s="31"/>
      <c r="E115" s="244" t="str">
        <f>E7</f>
        <v>Zníženie energetickej náročnosti materskej školy v obci Markušovce</v>
      </c>
      <c r="F115" s="245"/>
      <c r="G115" s="245"/>
      <c r="H115" s="245"/>
      <c r="I115" s="90"/>
      <c r="L115" s="31"/>
    </row>
    <row r="116" spans="2:65" s="1" customFormat="1" ht="12" customHeight="1">
      <c r="B116" s="31"/>
      <c r="C116" s="26" t="s">
        <v>93</v>
      </c>
      <c r="I116" s="90"/>
      <c r="L116" s="31"/>
    </row>
    <row r="117" spans="2:65" s="1" customFormat="1" ht="16.5" customHeight="1">
      <c r="B117" s="31"/>
      <c r="E117" s="224" t="str">
        <f>E9</f>
        <v>01 - Rozpocet s VV I - 01 - Strecha</v>
      </c>
      <c r="F117" s="246"/>
      <c r="G117" s="246"/>
      <c r="H117" s="246"/>
      <c r="I117" s="90"/>
      <c r="L117" s="31"/>
    </row>
    <row r="118" spans="2:65" s="1" customFormat="1" ht="6.95" customHeight="1">
      <c r="B118" s="31"/>
      <c r="I118" s="90"/>
      <c r="L118" s="31"/>
    </row>
    <row r="119" spans="2:65" s="1" customFormat="1" ht="12" customHeight="1">
      <c r="B119" s="31"/>
      <c r="C119" s="26" t="s">
        <v>18</v>
      </c>
      <c r="F119" s="24" t="str">
        <f>F12</f>
        <v>Markušovce</v>
      </c>
      <c r="I119" s="91" t="s">
        <v>20</v>
      </c>
      <c r="J119" s="51" t="str">
        <f>IF(J12="","",J12)</f>
        <v>14. 3. 2019</v>
      </c>
      <c r="L119" s="31"/>
    </row>
    <row r="120" spans="2:65" s="1" customFormat="1" ht="6.95" customHeight="1">
      <c r="B120" s="31"/>
      <c r="I120" s="90"/>
      <c r="L120" s="31"/>
    </row>
    <row r="121" spans="2:65" s="1" customFormat="1" ht="15.2" customHeight="1">
      <c r="B121" s="31"/>
      <c r="C121" s="26" t="s">
        <v>22</v>
      </c>
      <c r="F121" s="24" t="str">
        <f>E15</f>
        <v xml:space="preserve"> </v>
      </c>
      <c r="I121" s="91" t="s">
        <v>28</v>
      </c>
      <c r="J121" s="29" t="str">
        <f>E21</f>
        <v xml:space="preserve"> </v>
      </c>
      <c r="L121" s="31"/>
    </row>
    <row r="122" spans="2:65" s="1" customFormat="1" ht="15.2" customHeight="1">
      <c r="B122" s="31"/>
      <c r="C122" s="26" t="s">
        <v>26</v>
      </c>
      <c r="F122" s="24" t="str">
        <f>IF(E18="","",E18)</f>
        <v>Vyplň údaj</v>
      </c>
      <c r="I122" s="91" t="s">
        <v>31</v>
      </c>
      <c r="J122" s="29" t="str">
        <f>E24</f>
        <v xml:space="preserve"> </v>
      </c>
      <c r="L122" s="31"/>
    </row>
    <row r="123" spans="2:65" s="1" customFormat="1" ht="10.35" customHeight="1">
      <c r="B123" s="31"/>
      <c r="I123" s="90"/>
      <c r="L123" s="31"/>
    </row>
    <row r="124" spans="2:65" s="10" customFormat="1" ht="29.25" customHeight="1">
      <c r="B124" s="127"/>
      <c r="C124" s="128" t="s">
        <v>110</v>
      </c>
      <c r="D124" s="129" t="s">
        <v>58</v>
      </c>
      <c r="E124" s="129" t="s">
        <v>54</v>
      </c>
      <c r="F124" s="129" t="s">
        <v>55</v>
      </c>
      <c r="G124" s="129" t="s">
        <v>111</v>
      </c>
      <c r="H124" s="129" t="s">
        <v>112</v>
      </c>
      <c r="I124" s="130" t="s">
        <v>113</v>
      </c>
      <c r="J124" s="131" t="s">
        <v>97</v>
      </c>
      <c r="K124" s="132" t="s">
        <v>114</v>
      </c>
      <c r="L124" s="127"/>
      <c r="M124" s="58" t="s">
        <v>1</v>
      </c>
      <c r="N124" s="59" t="s">
        <v>37</v>
      </c>
      <c r="O124" s="59" t="s">
        <v>115</v>
      </c>
      <c r="P124" s="59" t="s">
        <v>116</v>
      </c>
      <c r="Q124" s="59" t="s">
        <v>117</v>
      </c>
      <c r="R124" s="59" t="s">
        <v>118</v>
      </c>
      <c r="S124" s="59" t="s">
        <v>119</v>
      </c>
      <c r="T124" s="60" t="s">
        <v>120</v>
      </c>
    </row>
    <row r="125" spans="2:65" s="1" customFormat="1" ht="22.9" customHeight="1">
      <c r="B125" s="31"/>
      <c r="C125" s="63" t="s">
        <v>98</v>
      </c>
      <c r="I125" s="90"/>
      <c r="J125" s="133">
        <f>BK125</f>
        <v>0</v>
      </c>
      <c r="L125" s="31"/>
      <c r="M125" s="61"/>
      <c r="N125" s="52"/>
      <c r="O125" s="52"/>
      <c r="P125" s="134">
        <f>P126+P149</f>
        <v>0</v>
      </c>
      <c r="Q125" s="52"/>
      <c r="R125" s="134">
        <f>R126+R149</f>
        <v>148.7819999999997</v>
      </c>
      <c r="S125" s="52"/>
      <c r="T125" s="135">
        <f>T126+T149</f>
        <v>178.73565999999997</v>
      </c>
      <c r="AT125" s="16" t="s">
        <v>72</v>
      </c>
      <c r="AU125" s="16" t="s">
        <v>99</v>
      </c>
      <c r="BK125" s="136">
        <f>BK126+BK149</f>
        <v>0</v>
      </c>
    </row>
    <row r="126" spans="2:65" s="11" customFormat="1" ht="25.9" customHeight="1">
      <c r="B126" s="137"/>
      <c r="D126" s="138" t="s">
        <v>72</v>
      </c>
      <c r="E126" s="139" t="s">
        <v>121</v>
      </c>
      <c r="F126" s="139" t="s">
        <v>122</v>
      </c>
      <c r="I126" s="140"/>
      <c r="J126" s="141">
        <f>BK126</f>
        <v>0</v>
      </c>
      <c r="L126" s="137"/>
      <c r="M126" s="142"/>
      <c r="N126" s="143"/>
      <c r="O126" s="143"/>
      <c r="P126" s="144">
        <f>P127+P131</f>
        <v>0</v>
      </c>
      <c r="Q126" s="143"/>
      <c r="R126" s="144">
        <f>R127+R131</f>
        <v>134.78480999999971</v>
      </c>
      <c r="S126" s="143"/>
      <c r="T126" s="145">
        <f>T127+T131</f>
        <v>154.40993999999998</v>
      </c>
      <c r="AR126" s="138" t="s">
        <v>81</v>
      </c>
      <c r="AT126" s="146" t="s">
        <v>72</v>
      </c>
      <c r="AU126" s="146" t="s">
        <v>73</v>
      </c>
      <c r="AY126" s="138" t="s">
        <v>123</v>
      </c>
      <c r="BK126" s="147">
        <f>BK127+BK131</f>
        <v>0</v>
      </c>
    </row>
    <row r="127" spans="2:65" s="11" customFormat="1" ht="22.9" customHeight="1">
      <c r="B127" s="137"/>
      <c r="D127" s="138" t="s">
        <v>72</v>
      </c>
      <c r="E127" s="148" t="s">
        <v>124</v>
      </c>
      <c r="F127" s="148" t="s">
        <v>125</v>
      </c>
      <c r="I127" s="140"/>
      <c r="J127" s="149">
        <f>BK127</f>
        <v>0</v>
      </c>
      <c r="L127" s="137"/>
      <c r="M127" s="142"/>
      <c r="N127" s="143"/>
      <c r="O127" s="143"/>
      <c r="P127" s="144">
        <f>SUM(P128:P130)</f>
        <v>0</v>
      </c>
      <c r="Q127" s="143"/>
      <c r="R127" s="144">
        <f>SUM(R128:R130)</f>
        <v>134.78480999999971</v>
      </c>
      <c r="S127" s="143"/>
      <c r="T127" s="145">
        <f>SUM(T128:T130)</f>
        <v>0</v>
      </c>
      <c r="AR127" s="138" t="s">
        <v>81</v>
      </c>
      <c r="AT127" s="146" t="s">
        <v>72</v>
      </c>
      <c r="AU127" s="146" t="s">
        <v>81</v>
      </c>
      <c r="AY127" s="138" t="s">
        <v>123</v>
      </c>
      <c r="BK127" s="147">
        <f>SUM(BK128:BK130)</f>
        <v>0</v>
      </c>
    </row>
    <row r="128" spans="2:65" s="1" customFormat="1" ht="24" customHeight="1">
      <c r="B128" s="150"/>
      <c r="C128" s="151" t="s">
        <v>81</v>
      </c>
      <c r="D128" s="151" t="s">
        <v>126</v>
      </c>
      <c r="E128" s="152" t="s">
        <v>127</v>
      </c>
      <c r="F128" s="153" t="s">
        <v>128</v>
      </c>
      <c r="G128" s="154" t="s">
        <v>129</v>
      </c>
      <c r="H128" s="155">
        <v>59.357999999999997</v>
      </c>
      <c r="I128" s="156"/>
      <c r="J128" s="155">
        <f>ROUND(I128*H128,3)</f>
        <v>0</v>
      </c>
      <c r="K128" s="153" t="s">
        <v>1</v>
      </c>
      <c r="L128" s="31"/>
      <c r="M128" s="157" t="s">
        <v>1</v>
      </c>
      <c r="N128" s="158" t="s">
        <v>39</v>
      </c>
      <c r="O128" s="54"/>
      <c r="P128" s="159">
        <f>O128*H128</f>
        <v>0</v>
      </c>
      <c r="Q128" s="159">
        <v>2.2529300178577398</v>
      </c>
      <c r="R128" s="159">
        <f>Q128*H128</f>
        <v>133.72941999999972</v>
      </c>
      <c r="S128" s="159">
        <v>0</v>
      </c>
      <c r="T128" s="160">
        <f>S128*H128</f>
        <v>0</v>
      </c>
      <c r="AR128" s="161" t="s">
        <v>124</v>
      </c>
      <c r="AT128" s="161" t="s">
        <v>126</v>
      </c>
      <c r="AU128" s="161" t="s">
        <v>130</v>
      </c>
      <c r="AY128" s="16" t="s">
        <v>123</v>
      </c>
      <c r="BE128" s="162">
        <f>IF(N128="základná",J128,0)</f>
        <v>0</v>
      </c>
      <c r="BF128" s="162">
        <f>IF(N128="znížená",J128,0)</f>
        <v>0</v>
      </c>
      <c r="BG128" s="162">
        <f>IF(N128="zákl. prenesená",J128,0)</f>
        <v>0</v>
      </c>
      <c r="BH128" s="162">
        <f>IF(N128="zníž. prenesená",J128,0)</f>
        <v>0</v>
      </c>
      <c r="BI128" s="162">
        <f>IF(N128="nulová",J128,0)</f>
        <v>0</v>
      </c>
      <c r="BJ128" s="16" t="s">
        <v>130</v>
      </c>
      <c r="BK128" s="163">
        <f>ROUND(I128*H128,3)</f>
        <v>0</v>
      </c>
      <c r="BL128" s="16" t="s">
        <v>124</v>
      </c>
      <c r="BM128" s="161" t="s">
        <v>124</v>
      </c>
    </row>
    <row r="129" spans="2:65" s="1" customFormat="1" ht="16.5" customHeight="1">
      <c r="B129" s="150"/>
      <c r="C129" s="151" t="s">
        <v>130</v>
      </c>
      <c r="D129" s="151" t="s">
        <v>126</v>
      </c>
      <c r="E129" s="152" t="s">
        <v>131</v>
      </c>
      <c r="F129" s="153" t="s">
        <v>132</v>
      </c>
      <c r="G129" s="154" t="s">
        <v>133</v>
      </c>
      <c r="H129" s="155">
        <v>395.72</v>
      </c>
      <c r="I129" s="156"/>
      <c r="J129" s="155">
        <f>ROUND(I129*H129,3)</f>
        <v>0</v>
      </c>
      <c r="K129" s="153" t="s">
        <v>1</v>
      </c>
      <c r="L129" s="31"/>
      <c r="M129" s="157" t="s">
        <v>1</v>
      </c>
      <c r="N129" s="158" t="s">
        <v>39</v>
      </c>
      <c r="O129" s="54"/>
      <c r="P129" s="159">
        <f>O129*H129</f>
        <v>0</v>
      </c>
      <c r="Q129" s="159">
        <v>0</v>
      </c>
      <c r="R129" s="159">
        <f>Q129*H129</f>
        <v>0</v>
      </c>
      <c r="S129" s="159">
        <v>0</v>
      </c>
      <c r="T129" s="160">
        <f>S129*H129</f>
        <v>0</v>
      </c>
      <c r="AR129" s="161" t="s">
        <v>124</v>
      </c>
      <c r="AT129" s="161" t="s">
        <v>126</v>
      </c>
      <c r="AU129" s="161" t="s">
        <v>130</v>
      </c>
      <c r="AY129" s="16" t="s">
        <v>123</v>
      </c>
      <c r="BE129" s="162">
        <f>IF(N129="základná",J129,0)</f>
        <v>0</v>
      </c>
      <c r="BF129" s="162">
        <f>IF(N129="znížená",J129,0)</f>
        <v>0</v>
      </c>
      <c r="BG129" s="162">
        <f>IF(N129="zákl. prenesená",J129,0)</f>
        <v>0</v>
      </c>
      <c r="BH129" s="162">
        <f>IF(N129="zníž. prenesená",J129,0)</f>
        <v>0</v>
      </c>
      <c r="BI129" s="162">
        <f>IF(N129="nulová",J129,0)</f>
        <v>0</v>
      </c>
      <c r="BJ129" s="16" t="s">
        <v>130</v>
      </c>
      <c r="BK129" s="163">
        <f>ROUND(I129*H129,3)</f>
        <v>0</v>
      </c>
      <c r="BL129" s="16" t="s">
        <v>124</v>
      </c>
      <c r="BM129" s="161" t="s">
        <v>134</v>
      </c>
    </row>
    <row r="130" spans="2:65" s="1" customFormat="1" ht="16.5" customHeight="1">
      <c r="B130" s="150"/>
      <c r="C130" s="164" t="s">
        <v>135</v>
      </c>
      <c r="D130" s="164" t="s">
        <v>136</v>
      </c>
      <c r="E130" s="165" t="s">
        <v>137</v>
      </c>
      <c r="F130" s="166" t="s">
        <v>138</v>
      </c>
      <c r="G130" s="167" t="s">
        <v>133</v>
      </c>
      <c r="H130" s="168">
        <v>415.50599999999997</v>
      </c>
      <c r="I130" s="169"/>
      <c r="J130" s="168">
        <f>ROUND(I130*H130,3)</f>
        <v>0</v>
      </c>
      <c r="K130" s="166" t="s">
        <v>1</v>
      </c>
      <c r="L130" s="170"/>
      <c r="M130" s="171" t="s">
        <v>1</v>
      </c>
      <c r="N130" s="172" t="s">
        <v>39</v>
      </c>
      <c r="O130" s="54"/>
      <c r="P130" s="159">
        <f>O130*H130</f>
        <v>0</v>
      </c>
      <c r="Q130" s="159">
        <v>2.5400114559115902E-3</v>
      </c>
      <c r="R130" s="159">
        <f>Q130*H130</f>
        <v>1.0553900000000012</v>
      </c>
      <c r="S130" s="159">
        <v>0</v>
      </c>
      <c r="T130" s="160">
        <f>S130*H130</f>
        <v>0</v>
      </c>
      <c r="AR130" s="161" t="s">
        <v>139</v>
      </c>
      <c r="AT130" s="161" t="s">
        <v>136</v>
      </c>
      <c r="AU130" s="161" t="s">
        <v>130</v>
      </c>
      <c r="AY130" s="16" t="s">
        <v>123</v>
      </c>
      <c r="BE130" s="162">
        <f>IF(N130="základná",J130,0)</f>
        <v>0</v>
      </c>
      <c r="BF130" s="162">
        <f>IF(N130="znížená",J130,0)</f>
        <v>0</v>
      </c>
      <c r="BG130" s="162">
        <f>IF(N130="zákl. prenesená",J130,0)</f>
        <v>0</v>
      </c>
      <c r="BH130" s="162">
        <f>IF(N130="zníž. prenesená",J130,0)</f>
        <v>0</v>
      </c>
      <c r="BI130" s="162">
        <f>IF(N130="nulová",J130,0)</f>
        <v>0</v>
      </c>
      <c r="BJ130" s="16" t="s">
        <v>130</v>
      </c>
      <c r="BK130" s="163">
        <f>ROUND(I130*H130,3)</f>
        <v>0</v>
      </c>
      <c r="BL130" s="16" t="s">
        <v>124</v>
      </c>
      <c r="BM130" s="161" t="s">
        <v>139</v>
      </c>
    </row>
    <row r="131" spans="2:65" s="11" customFormat="1" ht="22.9" customHeight="1">
      <c r="B131" s="137"/>
      <c r="D131" s="138" t="s">
        <v>72</v>
      </c>
      <c r="E131" s="148" t="s">
        <v>140</v>
      </c>
      <c r="F131" s="148" t="s">
        <v>141</v>
      </c>
      <c r="I131" s="140"/>
      <c r="J131" s="149">
        <f>BK131</f>
        <v>0</v>
      </c>
      <c r="L131" s="137"/>
      <c r="M131" s="142"/>
      <c r="N131" s="143"/>
      <c r="O131" s="143"/>
      <c r="P131" s="144">
        <f>SUM(P132:P148)</f>
        <v>0</v>
      </c>
      <c r="Q131" s="143"/>
      <c r="R131" s="144">
        <f>SUM(R132:R148)</f>
        <v>0</v>
      </c>
      <c r="S131" s="143"/>
      <c r="T131" s="145">
        <f>SUM(T132:T148)</f>
        <v>154.40993999999998</v>
      </c>
      <c r="AR131" s="138" t="s">
        <v>81</v>
      </c>
      <c r="AT131" s="146" t="s">
        <v>72</v>
      </c>
      <c r="AU131" s="146" t="s">
        <v>81</v>
      </c>
      <c r="AY131" s="138" t="s">
        <v>123</v>
      </c>
      <c r="BK131" s="147">
        <f>SUM(BK132:BK148)</f>
        <v>0</v>
      </c>
    </row>
    <row r="132" spans="2:65" s="1" customFormat="1" ht="24" customHeight="1">
      <c r="B132" s="150"/>
      <c r="C132" s="151" t="s">
        <v>124</v>
      </c>
      <c r="D132" s="151" t="s">
        <v>126</v>
      </c>
      <c r="E132" s="152" t="s">
        <v>142</v>
      </c>
      <c r="F132" s="153" t="s">
        <v>143</v>
      </c>
      <c r="G132" s="154" t="s">
        <v>129</v>
      </c>
      <c r="H132" s="155">
        <v>79.144000000000005</v>
      </c>
      <c r="I132" s="156"/>
      <c r="J132" s="155">
        <f>ROUND(I132*H132,3)</f>
        <v>0</v>
      </c>
      <c r="K132" s="153" t="s">
        <v>1</v>
      </c>
      <c r="L132" s="31"/>
      <c r="M132" s="157" t="s">
        <v>1</v>
      </c>
      <c r="N132" s="158" t="s">
        <v>39</v>
      </c>
      <c r="O132" s="54"/>
      <c r="P132" s="159">
        <f>O132*H132</f>
        <v>0</v>
      </c>
      <c r="Q132" s="159">
        <v>0</v>
      </c>
      <c r="R132" s="159">
        <f>Q132*H132</f>
        <v>0</v>
      </c>
      <c r="S132" s="159">
        <v>0.55099994945921305</v>
      </c>
      <c r="T132" s="160">
        <f>S132*H132</f>
        <v>43.608339999999963</v>
      </c>
      <c r="AR132" s="161" t="s">
        <v>124</v>
      </c>
      <c r="AT132" s="161" t="s">
        <v>126</v>
      </c>
      <c r="AU132" s="161" t="s">
        <v>130</v>
      </c>
      <c r="AY132" s="16" t="s">
        <v>123</v>
      </c>
      <c r="BE132" s="162">
        <f>IF(N132="základná",J132,0)</f>
        <v>0</v>
      </c>
      <c r="BF132" s="162">
        <f>IF(N132="znížená",J132,0)</f>
        <v>0</v>
      </c>
      <c r="BG132" s="162">
        <f>IF(N132="zákl. prenesená",J132,0)</f>
        <v>0</v>
      </c>
      <c r="BH132" s="162">
        <f>IF(N132="zníž. prenesená",J132,0)</f>
        <v>0</v>
      </c>
      <c r="BI132" s="162">
        <f>IF(N132="nulová",J132,0)</f>
        <v>0</v>
      </c>
      <c r="BJ132" s="16" t="s">
        <v>130</v>
      </c>
      <c r="BK132" s="163">
        <f>ROUND(I132*H132,3)</f>
        <v>0</v>
      </c>
      <c r="BL132" s="16" t="s">
        <v>124</v>
      </c>
      <c r="BM132" s="161" t="s">
        <v>144</v>
      </c>
    </row>
    <row r="133" spans="2:65" s="1" customFormat="1" ht="24" customHeight="1">
      <c r="B133" s="150"/>
      <c r="C133" s="151" t="s">
        <v>145</v>
      </c>
      <c r="D133" s="151" t="s">
        <v>126</v>
      </c>
      <c r="E133" s="152" t="s">
        <v>146</v>
      </c>
      <c r="F133" s="153" t="s">
        <v>147</v>
      </c>
      <c r="G133" s="154" t="s">
        <v>129</v>
      </c>
      <c r="H133" s="155">
        <v>79.144000000000005</v>
      </c>
      <c r="I133" s="156"/>
      <c r="J133" s="155">
        <f>ROUND(I133*H133,3)</f>
        <v>0</v>
      </c>
      <c r="K133" s="153" t="s">
        <v>1</v>
      </c>
      <c r="L133" s="31"/>
      <c r="M133" s="157" t="s">
        <v>1</v>
      </c>
      <c r="N133" s="158" t="s">
        <v>39</v>
      </c>
      <c r="O133" s="54"/>
      <c r="P133" s="159">
        <f>O133*H133</f>
        <v>0</v>
      </c>
      <c r="Q133" s="159">
        <v>0</v>
      </c>
      <c r="R133" s="159">
        <f>Q133*H133</f>
        <v>0</v>
      </c>
      <c r="S133" s="159">
        <v>1.4</v>
      </c>
      <c r="T133" s="160">
        <f>S133*H133</f>
        <v>110.80160000000001</v>
      </c>
      <c r="AR133" s="161" t="s">
        <v>124</v>
      </c>
      <c r="AT133" s="161" t="s">
        <v>126</v>
      </c>
      <c r="AU133" s="161" t="s">
        <v>130</v>
      </c>
      <c r="AY133" s="16" t="s">
        <v>123</v>
      </c>
      <c r="BE133" s="162">
        <f>IF(N133="základná",J133,0)</f>
        <v>0</v>
      </c>
      <c r="BF133" s="162">
        <f>IF(N133="znížená",J133,0)</f>
        <v>0</v>
      </c>
      <c r="BG133" s="162">
        <f>IF(N133="zákl. prenesená",J133,0)</f>
        <v>0</v>
      </c>
      <c r="BH133" s="162">
        <f>IF(N133="zníž. prenesená",J133,0)</f>
        <v>0</v>
      </c>
      <c r="BI133" s="162">
        <f>IF(N133="nulová",J133,0)</f>
        <v>0</v>
      </c>
      <c r="BJ133" s="16" t="s">
        <v>130</v>
      </c>
      <c r="BK133" s="163">
        <f>ROUND(I133*H133,3)</f>
        <v>0</v>
      </c>
      <c r="BL133" s="16" t="s">
        <v>124</v>
      </c>
      <c r="BM133" s="161" t="s">
        <v>148</v>
      </c>
    </row>
    <row r="134" spans="2:65" s="1" customFormat="1" ht="24" customHeight="1">
      <c r="B134" s="150"/>
      <c r="C134" s="151" t="s">
        <v>134</v>
      </c>
      <c r="D134" s="151" t="s">
        <v>126</v>
      </c>
      <c r="E134" s="152" t="s">
        <v>149</v>
      </c>
      <c r="F134" s="153" t="s">
        <v>150</v>
      </c>
      <c r="G134" s="154" t="s">
        <v>151</v>
      </c>
      <c r="H134" s="155">
        <v>178.73099999999999</v>
      </c>
      <c r="I134" s="156"/>
      <c r="J134" s="155">
        <f>ROUND(I134*H134,3)</f>
        <v>0</v>
      </c>
      <c r="K134" s="153" t="s">
        <v>1</v>
      </c>
      <c r="L134" s="31"/>
      <c r="M134" s="157" t="s">
        <v>1</v>
      </c>
      <c r="N134" s="158" t="s">
        <v>39</v>
      </c>
      <c r="O134" s="54"/>
      <c r="P134" s="159">
        <f>O134*H134</f>
        <v>0</v>
      </c>
      <c r="Q134" s="159">
        <v>0</v>
      </c>
      <c r="R134" s="159">
        <f>Q134*H134</f>
        <v>0</v>
      </c>
      <c r="S134" s="159">
        <v>0</v>
      </c>
      <c r="T134" s="160">
        <f>S134*H134</f>
        <v>0</v>
      </c>
      <c r="AR134" s="161" t="s">
        <v>124</v>
      </c>
      <c r="AT134" s="161" t="s">
        <v>126</v>
      </c>
      <c r="AU134" s="161" t="s">
        <v>130</v>
      </c>
      <c r="AY134" s="16" t="s">
        <v>123</v>
      </c>
      <c r="BE134" s="162">
        <f>IF(N134="základná",J134,0)</f>
        <v>0</v>
      </c>
      <c r="BF134" s="162">
        <f>IF(N134="znížená",J134,0)</f>
        <v>0</v>
      </c>
      <c r="BG134" s="162">
        <f>IF(N134="zákl. prenesená",J134,0)</f>
        <v>0</v>
      </c>
      <c r="BH134" s="162">
        <f>IF(N134="zníž. prenesená",J134,0)</f>
        <v>0</v>
      </c>
      <c r="BI134" s="162">
        <f>IF(N134="nulová",J134,0)</f>
        <v>0</v>
      </c>
      <c r="BJ134" s="16" t="s">
        <v>130</v>
      </c>
      <c r="BK134" s="163">
        <f>ROUND(I134*H134,3)</f>
        <v>0</v>
      </c>
      <c r="BL134" s="16" t="s">
        <v>124</v>
      </c>
      <c r="BM134" s="161" t="s">
        <v>152</v>
      </c>
    </row>
    <row r="135" spans="2:65" s="12" customFormat="1" ht="11.25">
      <c r="B135" s="173"/>
      <c r="D135" s="174" t="s">
        <v>153</v>
      </c>
      <c r="E135" s="175" t="s">
        <v>1</v>
      </c>
      <c r="F135" s="176" t="s">
        <v>154</v>
      </c>
      <c r="H135" s="177">
        <v>178.73099999999999</v>
      </c>
      <c r="I135" s="178"/>
      <c r="L135" s="173"/>
      <c r="M135" s="179"/>
      <c r="N135" s="180"/>
      <c r="O135" s="180"/>
      <c r="P135" s="180"/>
      <c r="Q135" s="180"/>
      <c r="R135" s="180"/>
      <c r="S135" s="180"/>
      <c r="T135" s="181"/>
      <c r="AT135" s="175" t="s">
        <v>153</v>
      </c>
      <c r="AU135" s="175" t="s">
        <v>130</v>
      </c>
      <c r="AV135" s="12" t="s">
        <v>130</v>
      </c>
      <c r="AW135" s="12" t="s">
        <v>29</v>
      </c>
      <c r="AX135" s="12" t="s">
        <v>73</v>
      </c>
      <c r="AY135" s="175" t="s">
        <v>123</v>
      </c>
    </row>
    <row r="136" spans="2:65" s="13" customFormat="1" ht="11.25">
      <c r="B136" s="182"/>
      <c r="D136" s="174" t="s">
        <v>153</v>
      </c>
      <c r="E136" s="183" t="s">
        <v>1</v>
      </c>
      <c r="F136" s="184" t="s">
        <v>155</v>
      </c>
      <c r="H136" s="185">
        <v>178.73099999999999</v>
      </c>
      <c r="I136" s="186"/>
      <c r="L136" s="182"/>
      <c r="M136" s="187"/>
      <c r="N136" s="188"/>
      <c r="O136" s="188"/>
      <c r="P136" s="188"/>
      <c r="Q136" s="188"/>
      <c r="R136" s="188"/>
      <c r="S136" s="188"/>
      <c r="T136" s="189"/>
      <c r="AT136" s="183" t="s">
        <v>153</v>
      </c>
      <c r="AU136" s="183" t="s">
        <v>130</v>
      </c>
      <c r="AV136" s="13" t="s">
        <v>124</v>
      </c>
      <c r="AW136" s="13" t="s">
        <v>29</v>
      </c>
      <c r="AX136" s="13" t="s">
        <v>81</v>
      </c>
      <c r="AY136" s="183" t="s">
        <v>123</v>
      </c>
    </row>
    <row r="137" spans="2:65" s="1" customFormat="1" ht="16.5" customHeight="1">
      <c r="B137" s="150"/>
      <c r="C137" s="151" t="s">
        <v>156</v>
      </c>
      <c r="D137" s="151" t="s">
        <v>126</v>
      </c>
      <c r="E137" s="152" t="s">
        <v>157</v>
      </c>
      <c r="F137" s="153" t="s">
        <v>158</v>
      </c>
      <c r="G137" s="154" t="s">
        <v>151</v>
      </c>
      <c r="H137" s="155">
        <v>178.73099999999999</v>
      </c>
      <c r="I137" s="156"/>
      <c r="J137" s="155">
        <f>ROUND(I137*H137,3)</f>
        <v>0</v>
      </c>
      <c r="K137" s="153" t="s">
        <v>1</v>
      </c>
      <c r="L137" s="31"/>
      <c r="M137" s="157" t="s">
        <v>1</v>
      </c>
      <c r="N137" s="158" t="s">
        <v>39</v>
      </c>
      <c r="O137" s="54"/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AR137" s="161" t="s">
        <v>124</v>
      </c>
      <c r="AT137" s="161" t="s">
        <v>126</v>
      </c>
      <c r="AU137" s="161" t="s">
        <v>130</v>
      </c>
      <c r="AY137" s="16" t="s">
        <v>123</v>
      </c>
      <c r="BE137" s="162">
        <f>IF(N137="základná",J137,0)</f>
        <v>0</v>
      </c>
      <c r="BF137" s="162">
        <f>IF(N137="znížená",J137,0)</f>
        <v>0</v>
      </c>
      <c r="BG137" s="162">
        <f>IF(N137="zákl. prenesená",J137,0)</f>
        <v>0</v>
      </c>
      <c r="BH137" s="162">
        <f>IF(N137="zníž. prenesená",J137,0)</f>
        <v>0</v>
      </c>
      <c r="BI137" s="162">
        <f>IF(N137="nulová",J137,0)</f>
        <v>0</v>
      </c>
      <c r="BJ137" s="16" t="s">
        <v>130</v>
      </c>
      <c r="BK137" s="163">
        <f>ROUND(I137*H137,3)</f>
        <v>0</v>
      </c>
      <c r="BL137" s="16" t="s">
        <v>124</v>
      </c>
      <c r="BM137" s="161" t="s">
        <v>159</v>
      </c>
    </row>
    <row r="138" spans="2:65" s="12" customFormat="1" ht="11.25">
      <c r="B138" s="173"/>
      <c r="D138" s="174" t="s">
        <v>153</v>
      </c>
      <c r="E138" s="175" t="s">
        <v>1</v>
      </c>
      <c r="F138" s="176" t="s">
        <v>154</v>
      </c>
      <c r="H138" s="177">
        <v>178.73099999999999</v>
      </c>
      <c r="I138" s="178"/>
      <c r="L138" s="173"/>
      <c r="M138" s="179"/>
      <c r="N138" s="180"/>
      <c r="O138" s="180"/>
      <c r="P138" s="180"/>
      <c r="Q138" s="180"/>
      <c r="R138" s="180"/>
      <c r="S138" s="180"/>
      <c r="T138" s="181"/>
      <c r="AT138" s="175" t="s">
        <v>153</v>
      </c>
      <c r="AU138" s="175" t="s">
        <v>130</v>
      </c>
      <c r="AV138" s="12" t="s">
        <v>130</v>
      </c>
      <c r="AW138" s="12" t="s">
        <v>29</v>
      </c>
      <c r="AX138" s="12" t="s">
        <v>73</v>
      </c>
      <c r="AY138" s="175" t="s">
        <v>123</v>
      </c>
    </row>
    <row r="139" spans="2:65" s="13" customFormat="1" ht="11.25">
      <c r="B139" s="182"/>
      <c r="D139" s="174" t="s">
        <v>153</v>
      </c>
      <c r="E139" s="183" t="s">
        <v>1</v>
      </c>
      <c r="F139" s="184" t="s">
        <v>155</v>
      </c>
      <c r="H139" s="185">
        <v>178.73099999999999</v>
      </c>
      <c r="I139" s="186"/>
      <c r="L139" s="182"/>
      <c r="M139" s="187"/>
      <c r="N139" s="188"/>
      <c r="O139" s="188"/>
      <c r="P139" s="188"/>
      <c r="Q139" s="188"/>
      <c r="R139" s="188"/>
      <c r="S139" s="188"/>
      <c r="T139" s="189"/>
      <c r="AT139" s="183" t="s">
        <v>153</v>
      </c>
      <c r="AU139" s="183" t="s">
        <v>130</v>
      </c>
      <c r="AV139" s="13" t="s">
        <v>124</v>
      </c>
      <c r="AW139" s="13" t="s">
        <v>29</v>
      </c>
      <c r="AX139" s="13" t="s">
        <v>81</v>
      </c>
      <c r="AY139" s="183" t="s">
        <v>123</v>
      </c>
    </row>
    <row r="140" spans="2:65" s="1" customFormat="1" ht="16.5" customHeight="1">
      <c r="B140" s="150"/>
      <c r="C140" s="151" t="s">
        <v>139</v>
      </c>
      <c r="D140" s="151" t="s">
        <v>126</v>
      </c>
      <c r="E140" s="152" t="s">
        <v>160</v>
      </c>
      <c r="F140" s="153" t="s">
        <v>161</v>
      </c>
      <c r="G140" s="154" t="s">
        <v>151</v>
      </c>
      <c r="H140" s="155">
        <v>178.73099999999999</v>
      </c>
      <c r="I140" s="156"/>
      <c r="J140" s="155">
        <f>ROUND(I140*H140,3)</f>
        <v>0</v>
      </c>
      <c r="K140" s="153" t="s">
        <v>1</v>
      </c>
      <c r="L140" s="31"/>
      <c r="M140" s="157" t="s">
        <v>1</v>
      </c>
      <c r="N140" s="158" t="s">
        <v>39</v>
      </c>
      <c r="O140" s="54"/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AR140" s="161" t="s">
        <v>124</v>
      </c>
      <c r="AT140" s="161" t="s">
        <v>126</v>
      </c>
      <c r="AU140" s="161" t="s">
        <v>130</v>
      </c>
      <c r="AY140" s="16" t="s">
        <v>123</v>
      </c>
      <c r="BE140" s="162">
        <f>IF(N140="základná",J140,0)</f>
        <v>0</v>
      </c>
      <c r="BF140" s="162">
        <f>IF(N140="znížená",J140,0)</f>
        <v>0</v>
      </c>
      <c r="BG140" s="162">
        <f>IF(N140="zákl. prenesená",J140,0)</f>
        <v>0</v>
      </c>
      <c r="BH140" s="162">
        <f>IF(N140="zníž. prenesená",J140,0)</f>
        <v>0</v>
      </c>
      <c r="BI140" s="162">
        <f>IF(N140="nulová",J140,0)</f>
        <v>0</v>
      </c>
      <c r="BJ140" s="16" t="s">
        <v>130</v>
      </c>
      <c r="BK140" s="163">
        <f>ROUND(I140*H140,3)</f>
        <v>0</v>
      </c>
      <c r="BL140" s="16" t="s">
        <v>124</v>
      </c>
      <c r="BM140" s="161" t="s">
        <v>162</v>
      </c>
    </row>
    <row r="141" spans="2:65" s="12" customFormat="1" ht="11.25">
      <c r="B141" s="173"/>
      <c r="D141" s="174" t="s">
        <v>153</v>
      </c>
      <c r="E141" s="175" t="s">
        <v>1</v>
      </c>
      <c r="F141" s="176" t="s">
        <v>154</v>
      </c>
      <c r="H141" s="177">
        <v>178.73099999999999</v>
      </c>
      <c r="I141" s="178"/>
      <c r="L141" s="173"/>
      <c r="M141" s="179"/>
      <c r="N141" s="180"/>
      <c r="O141" s="180"/>
      <c r="P141" s="180"/>
      <c r="Q141" s="180"/>
      <c r="R141" s="180"/>
      <c r="S141" s="180"/>
      <c r="T141" s="181"/>
      <c r="AT141" s="175" t="s">
        <v>153</v>
      </c>
      <c r="AU141" s="175" t="s">
        <v>130</v>
      </c>
      <c r="AV141" s="12" t="s">
        <v>130</v>
      </c>
      <c r="AW141" s="12" t="s">
        <v>29</v>
      </c>
      <c r="AX141" s="12" t="s">
        <v>73</v>
      </c>
      <c r="AY141" s="175" t="s">
        <v>123</v>
      </c>
    </row>
    <row r="142" spans="2:65" s="13" customFormat="1" ht="11.25">
      <c r="B142" s="182"/>
      <c r="D142" s="174" t="s">
        <v>153</v>
      </c>
      <c r="E142" s="183" t="s">
        <v>1</v>
      </c>
      <c r="F142" s="184" t="s">
        <v>155</v>
      </c>
      <c r="H142" s="185">
        <v>178.73099999999999</v>
      </c>
      <c r="I142" s="186"/>
      <c r="L142" s="182"/>
      <c r="M142" s="187"/>
      <c r="N142" s="188"/>
      <c r="O142" s="188"/>
      <c r="P142" s="188"/>
      <c r="Q142" s="188"/>
      <c r="R142" s="188"/>
      <c r="S142" s="188"/>
      <c r="T142" s="189"/>
      <c r="AT142" s="183" t="s">
        <v>153</v>
      </c>
      <c r="AU142" s="183" t="s">
        <v>130</v>
      </c>
      <c r="AV142" s="13" t="s">
        <v>124</v>
      </c>
      <c r="AW142" s="13" t="s">
        <v>29</v>
      </c>
      <c r="AX142" s="13" t="s">
        <v>81</v>
      </c>
      <c r="AY142" s="183" t="s">
        <v>123</v>
      </c>
    </row>
    <row r="143" spans="2:65" s="1" customFormat="1" ht="24" customHeight="1">
      <c r="B143" s="150"/>
      <c r="C143" s="151" t="s">
        <v>140</v>
      </c>
      <c r="D143" s="151" t="s">
        <v>126</v>
      </c>
      <c r="E143" s="152" t="s">
        <v>163</v>
      </c>
      <c r="F143" s="153" t="s">
        <v>164</v>
      </c>
      <c r="G143" s="154" t="s">
        <v>151</v>
      </c>
      <c r="H143" s="155">
        <v>1072.386</v>
      </c>
      <c r="I143" s="156"/>
      <c r="J143" s="155">
        <f>ROUND(I143*H143,3)</f>
        <v>0</v>
      </c>
      <c r="K143" s="153" t="s">
        <v>1</v>
      </c>
      <c r="L143" s="31"/>
      <c r="M143" s="157" t="s">
        <v>1</v>
      </c>
      <c r="N143" s="158" t="s">
        <v>39</v>
      </c>
      <c r="O143" s="54"/>
      <c r="P143" s="159">
        <f>O143*H143</f>
        <v>0</v>
      </c>
      <c r="Q143" s="159">
        <v>0</v>
      </c>
      <c r="R143" s="159">
        <f>Q143*H143</f>
        <v>0</v>
      </c>
      <c r="S143" s="159">
        <v>0</v>
      </c>
      <c r="T143" s="160">
        <f>S143*H143</f>
        <v>0</v>
      </c>
      <c r="AR143" s="161" t="s">
        <v>124</v>
      </c>
      <c r="AT143" s="161" t="s">
        <v>126</v>
      </c>
      <c r="AU143" s="161" t="s">
        <v>130</v>
      </c>
      <c r="AY143" s="16" t="s">
        <v>123</v>
      </c>
      <c r="BE143" s="162">
        <f>IF(N143="základná",J143,0)</f>
        <v>0</v>
      </c>
      <c r="BF143" s="162">
        <f>IF(N143="znížená",J143,0)</f>
        <v>0</v>
      </c>
      <c r="BG143" s="162">
        <f>IF(N143="zákl. prenesená",J143,0)</f>
        <v>0</v>
      </c>
      <c r="BH143" s="162">
        <f>IF(N143="zníž. prenesená",J143,0)</f>
        <v>0</v>
      </c>
      <c r="BI143" s="162">
        <f>IF(N143="nulová",J143,0)</f>
        <v>0</v>
      </c>
      <c r="BJ143" s="16" t="s">
        <v>130</v>
      </c>
      <c r="BK143" s="163">
        <f>ROUND(I143*H143,3)</f>
        <v>0</v>
      </c>
      <c r="BL143" s="16" t="s">
        <v>124</v>
      </c>
      <c r="BM143" s="161" t="s">
        <v>7</v>
      </c>
    </row>
    <row r="144" spans="2:65" s="12" customFormat="1" ht="11.25">
      <c r="B144" s="173"/>
      <c r="D144" s="174" t="s">
        <v>153</v>
      </c>
      <c r="E144" s="175" t="s">
        <v>1</v>
      </c>
      <c r="F144" s="176" t="s">
        <v>165</v>
      </c>
      <c r="H144" s="177">
        <v>1072.386</v>
      </c>
      <c r="I144" s="178"/>
      <c r="L144" s="173"/>
      <c r="M144" s="179"/>
      <c r="N144" s="180"/>
      <c r="O144" s="180"/>
      <c r="P144" s="180"/>
      <c r="Q144" s="180"/>
      <c r="R144" s="180"/>
      <c r="S144" s="180"/>
      <c r="T144" s="181"/>
      <c r="AT144" s="175" t="s">
        <v>153</v>
      </c>
      <c r="AU144" s="175" t="s">
        <v>130</v>
      </c>
      <c r="AV144" s="12" t="s">
        <v>130</v>
      </c>
      <c r="AW144" s="12" t="s">
        <v>29</v>
      </c>
      <c r="AX144" s="12" t="s">
        <v>73</v>
      </c>
      <c r="AY144" s="175" t="s">
        <v>123</v>
      </c>
    </row>
    <row r="145" spans="2:65" s="13" customFormat="1" ht="11.25">
      <c r="B145" s="182"/>
      <c r="D145" s="174" t="s">
        <v>153</v>
      </c>
      <c r="E145" s="183" t="s">
        <v>1</v>
      </c>
      <c r="F145" s="184" t="s">
        <v>155</v>
      </c>
      <c r="H145" s="185">
        <v>1072.386</v>
      </c>
      <c r="I145" s="186"/>
      <c r="L145" s="182"/>
      <c r="M145" s="187"/>
      <c r="N145" s="188"/>
      <c r="O145" s="188"/>
      <c r="P145" s="188"/>
      <c r="Q145" s="188"/>
      <c r="R145" s="188"/>
      <c r="S145" s="188"/>
      <c r="T145" s="189"/>
      <c r="AT145" s="183" t="s">
        <v>153</v>
      </c>
      <c r="AU145" s="183" t="s">
        <v>130</v>
      </c>
      <c r="AV145" s="13" t="s">
        <v>124</v>
      </c>
      <c r="AW145" s="13" t="s">
        <v>29</v>
      </c>
      <c r="AX145" s="13" t="s">
        <v>81</v>
      </c>
      <c r="AY145" s="183" t="s">
        <v>123</v>
      </c>
    </row>
    <row r="146" spans="2:65" s="1" customFormat="1" ht="24" customHeight="1">
      <c r="B146" s="150"/>
      <c r="C146" s="151" t="s">
        <v>144</v>
      </c>
      <c r="D146" s="151" t="s">
        <v>126</v>
      </c>
      <c r="E146" s="152" t="s">
        <v>166</v>
      </c>
      <c r="F146" s="153" t="s">
        <v>167</v>
      </c>
      <c r="G146" s="154" t="s">
        <v>151</v>
      </c>
      <c r="H146" s="155">
        <v>178.73099999999999</v>
      </c>
      <c r="I146" s="156"/>
      <c r="J146" s="155">
        <f>ROUND(I146*H146,3)</f>
        <v>0</v>
      </c>
      <c r="K146" s="153" t="s">
        <v>1</v>
      </c>
      <c r="L146" s="31"/>
      <c r="M146" s="157" t="s">
        <v>1</v>
      </c>
      <c r="N146" s="158" t="s">
        <v>39</v>
      </c>
      <c r="O146" s="54"/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61" t="s">
        <v>124</v>
      </c>
      <c r="AT146" s="161" t="s">
        <v>126</v>
      </c>
      <c r="AU146" s="161" t="s">
        <v>130</v>
      </c>
      <c r="AY146" s="16" t="s">
        <v>123</v>
      </c>
      <c r="BE146" s="162">
        <f>IF(N146="základná",J146,0)</f>
        <v>0</v>
      </c>
      <c r="BF146" s="162">
        <f>IF(N146="znížená",J146,0)</f>
        <v>0</v>
      </c>
      <c r="BG146" s="162">
        <f>IF(N146="zákl. prenesená",J146,0)</f>
        <v>0</v>
      </c>
      <c r="BH146" s="162">
        <f>IF(N146="zníž. prenesená",J146,0)</f>
        <v>0</v>
      </c>
      <c r="BI146" s="162">
        <f>IF(N146="nulová",J146,0)</f>
        <v>0</v>
      </c>
      <c r="BJ146" s="16" t="s">
        <v>130</v>
      </c>
      <c r="BK146" s="163">
        <f>ROUND(I146*H146,3)</f>
        <v>0</v>
      </c>
      <c r="BL146" s="16" t="s">
        <v>124</v>
      </c>
      <c r="BM146" s="161" t="s">
        <v>168</v>
      </c>
    </row>
    <row r="147" spans="2:65" s="12" customFormat="1" ht="11.25">
      <c r="B147" s="173"/>
      <c r="D147" s="174" t="s">
        <v>153</v>
      </c>
      <c r="E147" s="175" t="s">
        <v>1</v>
      </c>
      <c r="F147" s="176" t="s">
        <v>154</v>
      </c>
      <c r="H147" s="177">
        <v>178.73099999999999</v>
      </c>
      <c r="I147" s="178"/>
      <c r="L147" s="173"/>
      <c r="M147" s="179"/>
      <c r="N147" s="180"/>
      <c r="O147" s="180"/>
      <c r="P147" s="180"/>
      <c r="Q147" s="180"/>
      <c r="R147" s="180"/>
      <c r="S147" s="180"/>
      <c r="T147" s="181"/>
      <c r="AT147" s="175" t="s">
        <v>153</v>
      </c>
      <c r="AU147" s="175" t="s">
        <v>130</v>
      </c>
      <c r="AV147" s="12" t="s">
        <v>130</v>
      </c>
      <c r="AW147" s="12" t="s">
        <v>29</v>
      </c>
      <c r="AX147" s="12" t="s">
        <v>73</v>
      </c>
      <c r="AY147" s="175" t="s">
        <v>123</v>
      </c>
    </row>
    <row r="148" spans="2:65" s="13" customFormat="1" ht="11.25">
      <c r="B148" s="182"/>
      <c r="D148" s="174" t="s">
        <v>153</v>
      </c>
      <c r="E148" s="183" t="s">
        <v>1</v>
      </c>
      <c r="F148" s="184" t="s">
        <v>155</v>
      </c>
      <c r="H148" s="185">
        <v>178.73099999999999</v>
      </c>
      <c r="I148" s="186"/>
      <c r="L148" s="182"/>
      <c r="M148" s="187"/>
      <c r="N148" s="188"/>
      <c r="O148" s="188"/>
      <c r="P148" s="188"/>
      <c r="Q148" s="188"/>
      <c r="R148" s="188"/>
      <c r="S148" s="188"/>
      <c r="T148" s="189"/>
      <c r="AT148" s="183" t="s">
        <v>153</v>
      </c>
      <c r="AU148" s="183" t="s">
        <v>130</v>
      </c>
      <c r="AV148" s="13" t="s">
        <v>124</v>
      </c>
      <c r="AW148" s="13" t="s">
        <v>29</v>
      </c>
      <c r="AX148" s="13" t="s">
        <v>81</v>
      </c>
      <c r="AY148" s="183" t="s">
        <v>123</v>
      </c>
    </row>
    <row r="149" spans="2:65" s="11" customFormat="1" ht="25.9" customHeight="1">
      <c r="B149" s="137"/>
      <c r="D149" s="138" t="s">
        <v>72</v>
      </c>
      <c r="E149" s="139" t="s">
        <v>169</v>
      </c>
      <c r="F149" s="139" t="s">
        <v>170</v>
      </c>
      <c r="I149" s="140"/>
      <c r="J149" s="141">
        <f>BK149</f>
        <v>0</v>
      </c>
      <c r="L149" s="137"/>
      <c r="M149" s="142"/>
      <c r="N149" s="143"/>
      <c r="O149" s="143"/>
      <c r="P149" s="144">
        <f>P150+P153+P162+P181+P186</f>
        <v>0</v>
      </c>
      <c r="Q149" s="143"/>
      <c r="R149" s="144">
        <f>R150+R153+R162+R181+R186</f>
        <v>13.997189999999994</v>
      </c>
      <c r="S149" s="143"/>
      <c r="T149" s="145">
        <f>T150+T153+T162+T181+T186</f>
        <v>24.32572</v>
      </c>
      <c r="AR149" s="138" t="s">
        <v>81</v>
      </c>
      <c r="AT149" s="146" t="s">
        <v>72</v>
      </c>
      <c r="AU149" s="146" t="s">
        <v>73</v>
      </c>
      <c r="AY149" s="138" t="s">
        <v>123</v>
      </c>
      <c r="BK149" s="147">
        <f>BK150+BK153+BK162+BK181+BK186</f>
        <v>0</v>
      </c>
    </row>
    <row r="150" spans="2:65" s="11" customFormat="1" ht="22.9" customHeight="1">
      <c r="B150" s="137"/>
      <c r="D150" s="138" t="s">
        <v>72</v>
      </c>
      <c r="E150" s="148" t="s">
        <v>171</v>
      </c>
      <c r="F150" s="148" t="s">
        <v>172</v>
      </c>
      <c r="I150" s="140"/>
      <c r="J150" s="149">
        <f>BK150</f>
        <v>0</v>
      </c>
      <c r="L150" s="137"/>
      <c r="M150" s="142"/>
      <c r="N150" s="143"/>
      <c r="O150" s="143"/>
      <c r="P150" s="144">
        <f>SUM(P151:P152)</f>
        <v>0</v>
      </c>
      <c r="Q150" s="143"/>
      <c r="R150" s="144">
        <f>SUM(R151:R152)</f>
        <v>0</v>
      </c>
      <c r="S150" s="143"/>
      <c r="T150" s="145">
        <f>SUM(T151:T152)</f>
        <v>4.194630000000001</v>
      </c>
      <c r="AR150" s="138" t="s">
        <v>81</v>
      </c>
      <c r="AT150" s="146" t="s">
        <v>72</v>
      </c>
      <c r="AU150" s="146" t="s">
        <v>81</v>
      </c>
      <c r="AY150" s="138" t="s">
        <v>123</v>
      </c>
      <c r="BK150" s="147">
        <f>SUM(BK151:BK152)</f>
        <v>0</v>
      </c>
    </row>
    <row r="151" spans="2:65" s="1" customFormat="1" ht="24" customHeight="1">
      <c r="B151" s="150"/>
      <c r="C151" s="151" t="s">
        <v>173</v>
      </c>
      <c r="D151" s="151" t="s">
        <v>126</v>
      </c>
      <c r="E151" s="152" t="s">
        <v>174</v>
      </c>
      <c r="F151" s="153" t="s">
        <v>175</v>
      </c>
      <c r="G151" s="154" t="s">
        <v>133</v>
      </c>
      <c r="H151" s="155">
        <v>395.72</v>
      </c>
      <c r="I151" s="156"/>
      <c r="J151" s="155">
        <f>ROUND(I151*H151,3)</f>
        <v>0</v>
      </c>
      <c r="K151" s="153" t="s">
        <v>1</v>
      </c>
      <c r="L151" s="31"/>
      <c r="M151" s="157" t="s">
        <v>1</v>
      </c>
      <c r="N151" s="158" t="s">
        <v>39</v>
      </c>
      <c r="O151" s="54"/>
      <c r="P151" s="159">
        <f>O151*H151</f>
        <v>0</v>
      </c>
      <c r="Q151" s="159">
        <v>0</v>
      </c>
      <c r="R151" s="159">
        <f>Q151*H151</f>
        <v>0</v>
      </c>
      <c r="S151" s="159">
        <v>0.01</v>
      </c>
      <c r="T151" s="160">
        <f>S151*H151</f>
        <v>3.9572000000000003</v>
      </c>
      <c r="AR151" s="161" t="s">
        <v>124</v>
      </c>
      <c r="AT151" s="161" t="s">
        <v>126</v>
      </c>
      <c r="AU151" s="161" t="s">
        <v>130</v>
      </c>
      <c r="AY151" s="16" t="s">
        <v>123</v>
      </c>
      <c r="BE151" s="162">
        <f>IF(N151="základná",J151,0)</f>
        <v>0</v>
      </c>
      <c r="BF151" s="162">
        <f>IF(N151="znížená",J151,0)</f>
        <v>0</v>
      </c>
      <c r="BG151" s="162">
        <f>IF(N151="zákl. prenesená",J151,0)</f>
        <v>0</v>
      </c>
      <c r="BH151" s="162">
        <f>IF(N151="zníž. prenesená",J151,0)</f>
        <v>0</v>
      </c>
      <c r="BI151" s="162">
        <f>IF(N151="nulová",J151,0)</f>
        <v>0</v>
      </c>
      <c r="BJ151" s="16" t="s">
        <v>130</v>
      </c>
      <c r="BK151" s="163">
        <f>ROUND(I151*H151,3)</f>
        <v>0</v>
      </c>
      <c r="BL151" s="16" t="s">
        <v>124</v>
      </c>
      <c r="BM151" s="161" t="s">
        <v>176</v>
      </c>
    </row>
    <row r="152" spans="2:65" s="1" customFormat="1" ht="24" customHeight="1">
      <c r="B152" s="150"/>
      <c r="C152" s="151" t="s">
        <v>148</v>
      </c>
      <c r="D152" s="151" t="s">
        <v>126</v>
      </c>
      <c r="E152" s="152" t="s">
        <v>177</v>
      </c>
      <c r="F152" s="153" t="s">
        <v>178</v>
      </c>
      <c r="G152" s="154" t="s">
        <v>133</v>
      </c>
      <c r="H152" s="155">
        <v>118.71599999999999</v>
      </c>
      <c r="I152" s="156"/>
      <c r="J152" s="155">
        <f>ROUND(I152*H152,3)</f>
        <v>0</v>
      </c>
      <c r="K152" s="153" t="s">
        <v>1</v>
      </c>
      <c r="L152" s="31"/>
      <c r="M152" s="157" t="s">
        <v>1</v>
      </c>
      <c r="N152" s="158" t="s">
        <v>39</v>
      </c>
      <c r="O152" s="54"/>
      <c r="P152" s="159">
        <f>O152*H152</f>
        <v>0</v>
      </c>
      <c r="Q152" s="159">
        <v>0</v>
      </c>
      <c r="R152" s="159">
        <f>Q152*H152</f>
        <v>0</v>
      </c>
      <c r="S152" s="159">
        <v>1.9999831530712001E-3</v>
      </c>
      <c r="T152" s="160">
        <f>S152*H152</f>
        <v>0.23743000000000059</v>
      </c>
      <c r="AR152" s="161" t="s">
        <v>124</v>
      </c>
      <c r="AT152" s="161" t="s">
        <v>126</v>
      </c>
      <c r="AU152" s="161" t="s">
        <v>130</v>
      </c>
      <c r="AY152" s="16" t="s">
        <v>123</v>
      </c>
      <c r="BE152" s="162">
        <f>IF(N152="základná",J152,0)</f>
        <v>0</v>
      </c>
      <c r="BF152" s="162">
        <f>IF(N152="znížená",J152,0)</f>
        <v>0</v>
      </c>
      <c r="BG152" s="162">
        <f>IF(N152="zákl. prenesená",J152,0)</f>
        <v>0</v>
      </c>
      <c r="BH152" s="162">
        <f>IF(N152="zníž. prenesená",J152,0)</f>
        <v>0</v>
      </c>
      <c r="BI152" s="162">
        <f>IF(N152="nulová",J152,0)</f>
        <v>0</v>
      </c>
      <c r="BJ152" s="16" t="s">
        <v>130</v>
      </c>
      <c r="BK152" s="163">
        <f>ROUND(I152*H152,3)</f>
        <v>0</v>
      </c>
      <c r="BL152" s="16" t="s">
        <v>124</v>
      </c>
      <c r="BM152" s="161" t="s">
        <v>179</v>
      </c>
    </row>
    <row r="153" spans="2:65" s="11" customFormat="1" ht="22.9" customHeight="1">
      <c r="B153" s="137"/>
      <c r="D153" s="138" t="s">
        <v>72</v>
      </c>
      <c r="E153" s="148" t="s">
        <v>180</v>
      </c>
      <c r="F153" s="148" t="s">
        <v>181</v>
      </c>
      <c r="I153" s="140"/>
      <c r="J153" s="149">
        <f>BK153</f>
        <v>0</v>
      </c>
      <c r="L153" s="137"/>
      <c r="M153" s="142"/>
      <c r="N153" s="143"/>
      <c r="O153" s="143"/>
      <c r="P153" s="144">
        <f>SUM(P154:P161)</f>
        <v>0</v>
      </c>
      <c r="Q153" s="143"/>
      <c r="R153" s="144">
        <f>SUM(R154:R161)</f>
        <v>3.3705399999999979</v>
      </c>
      <c r="S153" s="143"/>
      <c r="T153" s="145">
        <f>SUM(T154:T161)</f>
        <v>19.983860000000004</v>
      </c>
      <c r="AR153" s="138" t="s">
        <v>81</v>
      </c>
      <c r="AT153" s="146" t="s">
        <v>72</v>
      </c>
      <c r="AU153" s="146" t="s">
        <v>81</v>
      </c>
      <c r="AY153" s="138" t="s">
        <v>123</v>
      </c>
      <c r="BK153" s="147">
        <f>SUM(BK154:BK161)</f>
        <v>0</v>
      </c>
    </row>
    <row r="154" spans="2:65" s="1" customFormat="1" ht="24" customHeight="1">
      <c r="B154" s="150"/>
      <c r="C154" s="151" t="s">
        <v>182</v>
      </c>
      <c r="D154" s="151" t="s">
        <v>126</v>
      </c>
      <c r="E154" s="152" t="s">
        <v>183</v>
      </c>
      <c r="F154" s="153" t="s">
        <v>184</v>
      </c>
      <c r="G154" s="154" t="s">
        <v>133</v>
      </c>
      <c r="H154" s="155">
        <v>395.72</v>
      </c>
      <c r="I154" s="156"/>
      <c r="J154" s="155">
        <f>ROUND(I154*H154,3)</f>
        <v>0</v>
      </c>
      <c r="K154" s="153" t="s">
        <v>1</v>
      </c>
      <c r="L154" s="31"/>
      <c r="M154" s="157" t="s">
        <v>1</v>
      </c>
      <c r="N154" s="158" t="s">
        <v>39</v>
      </c>
      <c r="O154" s="54"/>
      <c r="P154" s="159">
        <f>O154*H154</f>
        <v>0</v>
      </c>
      <c r="Q154" s="159">
        <v>1.15000505407864E-3</v>
      </c>
      <c r="R154" s="159">
        <f>Q154*H154</f>
        <v>0.45507999999999943</v>
      </c>
      <c r="S154" s="159">
        <v>0</v>
      </c>
      <c r="T154" s="160">
        <f>S154*H154</f>
        <v>0</v>
      </c>
      <c r="AR154" s="161" t="s">
        <v>124</v>
      </c>
      <c r="AT154" s="161" t="s">
        <v>126</v>
      </c>
      <c r="AU154" s="161" t="s">
        <v>130</v>
      </c>
      <c r="AY154" s="16" t="s">
        <v>123</v>
      </c>
      <c r="BE154" s="162">
        <f>IF(N154="základná",J154,0)</f>
        <v>0</v>
      </c>
      <c r="BF154" s="162">
        <f>IF(N154="znížená",J154,0)</f>
        <v>0</v>
      </c>
      <c r="BG154" s="162">
        <f>IF(N154="zákl. prenesená",J154,0)</f>
        <v>0</v>
      </c>
      <c r="BH154" s="162">
        <f>IF(N154="zníž. prenesená",J154,0)</f>
        <v>0</v>
      </c>
      <c r="BI154" s="162">
        <f>IF(N154="nulová",J154,0)</f>
        <v>0</v>
      </c>
      <c r="BJ154" s="16" t="s">
        <v>130</v>
      </c>
      <c r="BK154" s="163">
        <f>ROUND(I154*H154,3)</f>
        <v>0</v>
      </c>
      <c r="BL154" s="16" t="s">
        <v>124</v>
      </c>
      <c r="BM154" s="161" t="s">
        <v>185</v>
      </c>
    </row>
    <row r="155" spans="2:65" s="1" customFormat="1" ht="16.5" customHeight="1">
      <c r="B155" s="150"/>
      <c r="C155" s="164" t="s">
        <v>152</v>
      </c>
      <c r="D155" s="164" t="s">
        <v>136</v>
      </c>
      <c r="E155" s="165" t="s">
        <v>186</v>
      </c>
      <c r="F155" s="166" t="s">
        <v>187</v>
      </c>
      <c r="G155" s="167" t="s">
        <v>133</v>
      </c>
      <c r="H155" s="168">
        <v>415.50599999999997</v>
      </c>
      <c r="I155" s="169"/>
      <c r="J155" s="168">
        <f>ROUND(I155*H155,3)</f>
        <v>0</v>
      </c>
      <c r="K155" s="166" t="s">
        <v>1</v>
      </c>
      <c r="L155" s="170"/>
      <c r="M155" s="171" t="s">
        <v>1</v>
      </c>
      <c r="N155" s="172" t="s">
        <v>39</v>
      </c>
      <c r="O155" s="54"/>
      <c r="P155" s="159">
        <f>O155*H155</f>
        <v>0</v>
      </c>
      <c r="Q155" s="159">
        <v>3.8999918172060101E-3</v>
      </c>
      <c r="R155" s="159">
        <f>Q155*H155</f>
        <v>1.6204700000000003</v>
      </c>
      <c r="S155" s="159">
        <v>0</v>
      </c>
      <c r="T155" s="160">
        <f>S155*H155</f>
        <v>0</v>
      </c>
      <c r="AR155" s="161" t="s">
        <v>139</v>
      </c>
      <c r="AT155" s="161" t="s">
        <v>136</v>
      </c>
      <c r="AU155" s="161" t="s">
        <v>130</v>
      </c>
      <c r="AY155" s="16" t="s">
        <v>123</v>
      </c>
      <c r="BE155" s="162">
        <f>IF(N155="základná",J155,0)</f>
        <v>0</v>
      </c>
      <c r="BF155" s="162">
        <f>IF(N155="znížená",J155,0)</f>
        <v>0</v>
      </c>
      <c r="BG155" s="162">
        <f>IF(N155="zákl. prenesená",J155,0)</f>
        <v>0</v>
      </c>
      <c r="BH155" s="162">
        <f>IF(N155="zníž. prenesená",J155,0)</f>
        <v>0</v>
      </c>
      <c r="BI155" s="162">
        <f>IF(N155="nulová",J155,0)</f>
        <v>0</v>
      </c>
      <c r="BJ155" s="16" t="s">
        <v>130</v>
      </c>
      <c r="BK155" s="163">
        <f>ROUND(I155*H155,3)</f>
        <v>0</v>
      </c>
      <c r="BL155" s="16" t="s">
        <v>124</v>
      </c>
      <c r="BM155" s="161" t="s">
        <v>188</v>
      </c>
    </row>
    <row r="156" spans="2:65" s="12" customFormat="1" ht="11.25">
      <c r="B156" s="173"/>
      <c r="D156" s="174" t="s">
        <v>153</v>
      </c>
      <c r="E156" s="175" t="s">
        <v>1</v>
      </c>
      <c r="F156" s="176" t="s">
        <v>189</v>
      </c>
      <c r="H156" s="177">
        <v>415.50599999999997</v>
      </c>
      <c r="I156" s="178"/>
      <c r="L156" s="173"/>
      <c r="M156" s="179"/>
      <c r="N156" s="180"/>
      <c r="O156" s="180"/>
      <c r="P156" s="180"/>
      <c r="Q156" s="180"/>
      <c r="R156" s="180"/>
      <c r="S156" s="180"/>
      <c r="T156" s="181"/>
      <c r="AT156" s="175" t="s">
        <v>153</v>
      </c>
      <c r="AU156" s="175" t="s">
        <v>130</v>
      </c>
      <c r="AV156" s="12" t="s">
        <v>130</v>
      </c>
      <c r="AW156" s="12" t="s">
        <v>29</v>
      </c>
      <c r="AX156" s="12" t="s">
        <v>73</v>
      </c>
      <c r="AY156" s="175" t="s">
        <v>123</v>
      </c>
    </row>
    <row r="157" spans="2:65" s="13" customFormat="1" ht="11.25">
      <c r="B157" s="182"/>
      <c r="D157" s="174" t="s">
        <v>153</v>
      </c>
      <c r="E157" s="183" t="s">
        <v>1</v>
      </c>
      <c r="F157" s="184" t="s">
        <v>155</v>
      </c>
      <c r="H157" s="185">
        <v>415.50599999999997</v>
      </c>
      <c r="I157" s="186"/>
      <c r="L157" s="182"/>
      <c r="M157" s="187"/>
      <c r="N157" s="188"/>
      <c r="O157" s="188"/>
      <c r="P157" s="188"/>
      <c r="Q157" s="188"/>
      <c r="R157" s="188"/>
      <c r="S157" s="188"/>
      <c r="T157" s="189"/>
      <c r="AT157" s="183" t="s">
        <v>153</v>
      </c>
      <c r="AU157" s="183" t="s">
        <v>130</v>
      </c>
      <c r="AV157" s="13" t="s">
        <v>124</v>
      </c>
      <c r="AW157" s="13" t="s">
        <v>29</v>
      </c>
      <c r="AX157" s="13" t="s">
        <v>81</v>
      </c>
      <c r="AY157" s="183" t="s">
        <v>123</v>
      </c>
    </row>
    <row r="158" spans="2:65" s="1" customFormat="1" ht="16.5" customHeight="1">
      <c r="B158" s="150"/>
      <c r="C158" s="164" t="s">
        <v>190</v>
      </c>
      <c r="D158" s="164" t="s">
        <v>136</v>
      </c>
      <c r="E158" s="165" t="s">
        <v>191</v>
      </c>
      <c r="F158" s="166" t="s">
        <v>192</v>
      </c>
      <c r="G158" s="167" t="s">
        <v>133</v>
      </c>
      <c r="H158" s="168">
        <v>415.06</v>
      </c>
      <c r="I158" s="169"/>
      <c r="J158" s="168">
        <f>ROUND(I158*H158,3)</f>
        <v>0</v>
      </c>
      <c r="K158" s="166" t="s">
        <v>1</v>
      </c>
      <c r="L158" s="170"/>
      <c r="M158" s="171" t="s">
        <v>1</v>
      </c>
      <c r="N158" s="172" t="s">
        <v>39</v>
      </c>
      <c r="O158" s="54"/>
      <c r="P158" s="159">
        <f>O158*H158</f>
        <v>0</v>
      </c>
      <c r="Q158" s="159">
        <v>3.12000674601262E-3</v>
      </c>
      <c r="R158" s="159">
        <f>Q158*H158</f>
        <v>1.2949899999999981</v>
      </c>
      <c r="S158" s="159">
        <v>0</v>
      </c>
      <c r="T158" s="160">
        <f>S158*H158</f>
        <v>0</v>
      </c>
      <c r="AR158" s="161" t="s">
        <v>139</v>
      </c>
      <c r="AT158" s="161" t="s">
        <v>136</v>
      </c>
      <c r="AU158" s="161" t="s">
        <v>130</v>
      </c>
      <c r="AY158" s="16" t="s">
        <v>123</v>
      </c>
      <c r="BE158" s="162">
        <f>IF(N158="základná",J158,0)</f>
        <v>0</v>
      </c>
      <c r="BF158" s="162">
        <f>IF(N158="znížená",J158,0)</f>
        <v>0</v>
      </c>
      <c r="BG158" s="162">
        <f>IF(N158="zákl. prenesená",J158,0)</f>
        <v>0</v>
      </c>
      <c r="BH158" s="162">
        <f>IF(N158="zníž. prenesená",J158,0)</f>
        <v>0</v>
      </c>
      <c r="BI158" s="162">
        <f>IF(N158="nulová",J158,0)</f>
        <v>0</v>
      </c>
      <c r="BJ158" s="16" t="s">
        <v>130</v>
      </c>
      <c r="BK158" s="163">
        <f>ROUND(I158*H158,3)</f>
        <v>0</v>
      </c>
      <c r="BL158" s="16" t="s">
        <v>124</v>
      </c>
      <c r="BM158" s="161" t="s">
        <v>193</v>
      </c>
    </row>
    <row r="159" spans="2:65" s="12" customFormat="1" ht="11.25">
      <c r="B159" s="173"/>
      <c r="D159" s="174" t="s">
        <v>153</v>
      </c>
      <c r="E159" s="175" t="s">
        <v>1</v>
      </c>
      <c r="F159" s="176" t="s">
        <v>194</v>
      </c>
      <c r="H159" s="177">
        <v>415.06</v>
      </c>
      <c r="I159" s="178"/>
      <c r="L159" s="173"/>
      <c r="M159" s="179"/>
      <c r="N159" s="180"/>
      <c r="O159" s="180"/>
      <c r="P159" s="180"/>
      <c r="Q159" s="180"/>
      <c r="R159" s="180"/>
      <c r="S159" s="180"/>
      <c r="T159" s="181"/>
      <c r="AT159" s="175" t="s">
        <v>153</v>
      </c>
      <c r="AU159" s="175" t="s">
        <v>130</v>
      </c>
      <c r="AV159" s="12" t="s">
        <v>130</v>
      </c>
      <c r="AW159" s="12" t="s">
        <v>29</v>
      </c>
      <c r="AX159" s="12" t="s">
        <v>73</v>
      </c>
      <c r="AY159" s="175" t="s">
        <v>123</v>
      </c>
    </row>
    <row r="160" spans="2:65" s="13" customFormat="1" ht="11.25">
      <c r="B160" s="182"/>
      <c r="D160" s="174" t="s">
        <v>153</v>
      </c>
      <c r="E160" s="183" t="s">
        <v>1</v>
      </c>
      <c r="F160" s="184" t="s">
        <v>155</v>
      </c>
      <c r="H160" s="185">
        <v>415.06</v>
      </c>
      <c r="I160" s="186"/>
      <c r="L160" s="182"/>
      <c r="M160" s="187"/>
      <c r="N160" s="188"/>
      <c r="O160" s="188"/>
      <c r="P160" s="188"/>
      <c r="Q160" s="188"/>
      <c r="R160" s="188"/>
      <c r="S160" s="188"/>
      <c r="T160" s="189"/>
      <c r="AT160" s="183" t="s">
        <v>153</v>
      </c>
      <c r="AU160" s="183" t="s">
        <v>130</v>
      </c>
      <c r="AV160" s="13" t="s">
        <v>124</v>
      </c>
      <c r="AW160" s="13" t="s">
        <v>29</v>
      </c>
      <c r="AX160" s="13" t="s">
        <v>81</v>
      </c>
      <c r="AY160" s="183" t="s">
        <v>123</v>
      </c>
    </row>
    <row r="161" spans="2:65" s="1" customFormat="1" ht="24" customHeight="1">
      <c r="B161" s="150"/>
      <c r="C161" s="151" t="s">
        <v>159</v>
      </c>
      <c r="D161" s="151" t="s">
        <v>126</v>
      </c>
      <c r="E161" s="152" t="s">
        <v>195</v>
      </c>
      <c r="F161" s="153" t="s">
        <v>196</v>
      </c>
      <c r="G161" s="154" t="s">
        <v>133</v>
      </c>
      <c r="H161" s="155">
        <v>395.72</v>
      </c>
      <c r="I161" s="156"/>
      <c r="J161" s="155">
        <f>ROUND(I161*H161,3)</f>
        <v>0</v>
      </c>
      <c r="K161" s="153" t="s">
        <v>1</v>
      </c>
      <c r="L161" s="31"/>
      <c r="M161" s="157" t="s">
        <v>1</v>
      </c>
      <c r="N161" s="158" t="s">
        <v>39</v>
      </c>
      <c r="O161" s="54"/>
      <c r="P161" s="159">
        <f>O161*H161</f>
        <v>0</v>
      </c>
      <c r="Q161" s="159">
        <v>0</v>
      </c>
      <c r="R161" s="159">
        <f>Q161*H161</f>
        <v>0</v>
      </c>
      <c r="S161" s="159">
        <v>5.0500000000000003E-2</v>
      </c>
      <c r="T161" s="160">
        <f>S161*H161</f>
        <v>19.983860000000004</v>
      </c>
      <c r="AR161" s="161" t="s">
        <v>124</v>
      </c>
      <c r="AT161" s="161" t="s">
        <v>126</v>
      </c>
      <c r="AU161" s="161" t="s">
        <v>130</v>
      </c>
      <c r="AY161" s="16" t="s">
        <v>123</v>
      </c>
      <c r="BE161" s="162">
        <f>IF(N161="základná",J161,0)</f>
        <v>0</v>
      </c>
      <c r="BF161" s="162">
        <f>IF(N161="znížená",J161,0)</f>
        <v>0</v>
      </c>
      <c r="BG161" s="162">
        <f>IF(N161="zákl. prenesená",J161,0)</f>
        <v>0</v>
      </c>
      <c r="BH161" s="162">
        <f>IF(N161="zníž. prenesená",J161,0)</f>
        <v>0</v>
      </c>
      <c r="BI161" s="162">
        <f>IF(N161="nulová",J161,0)</f>
        <v>0</v>
      </c>
      <c r="BJ161" s="16" t="s">
        <v>130</v>
      </c>
      <c r="BK161" s="163">
        <f>ROUND(I161*H161,3)</f>
        <v>0</v>
      </c>
      <c r="BL161" s="16" t="s">
        <v>124</v>
      </c>
      <c r="BM161" s="161" t="s">
        <v>197</v>
      </c>
    </row>
    <row r="162" spans="2:65" s="11" customFormat="1" ht="22.9" customHeight="1">
      <c r="B162" s="137"/>
      <c r="D162" s="138" t="s">
        <v>72</v>
      </c>
      <c r="E162" s="148" t="s">
        <v>198</v>
      </c>
      <c r="F162" s="148" t="s">
        <v>199</v>
      </c>
      <c r="I162" s="140"/>
      <c r="J162" s="149">
        <f>BK162</f>
        <v>0</v>
      </c>
      <c r="L162" s="137"/>
      <c r="M162" s="142"/>
      <c r="N162" s="143"/>
      <c r="O162" s="143"/>
      <c r="P162" s="144">
        <f>SUM(P163:P180)</f>
        <v>0</v>
      </c>
      <c r="Q162" s="143"/>
      <c r="R162" s="144">
        <f>SUM(R163:R180)</f>
        <v>0.55184000000000022</v>
      </c>
      <c r="S162" s="143"/>
      <c r="T162" s="145">
        <f>SUM(T163:T180)</f>
        <v>0.14343000000000003</v>
      </c>
      <c r="AR162" s="138" t="s">
        <v>81</v>
      </c>
      <c r="AT162" s="146" t="s">
        <v>72</v>
      </c>
      <c r="AU162" s="146" t="s">
        <v>81</v>
      </c>
      <c r="AY162" s="138" t="s">
        <v>123</v>
      </c>
      <c r="BK162" s="147">
        <f>SUM(BK163:BK180)</f>
        <v>0</v>
      </c>
    </row>
    <row r="163" spans="2:65" s="1" customFormat="1" ht="24" customHeight="1">
      <c r="B163" s="150"/>
      <c r="C163" s="151" t="s">
        <v>200</v>
      </c>
      <c r="D163" s="151" t="s">
        <v>126</v>
      </c>
      <c r="E163" s="152" t="s">
        <v>201</v>
      </c>
      <c r="F163" s="153" t="s">
        <v>202</v>
      </c>
      <c r="G163" s="154" t="s">
        <v>203</v>
      </c>
      <c r="H163" s="155">
        <v>101.01</v>
      </c>
      <c r="I163" s="156"/>
      <c r="J163" s="155">
        <f>ROUND(I163*H163,3)</f>
        <v>0</v>
      </c>
      <c r="K163" s="153" t="s">
        <v>1</v>
      </c>
      <c r="L163" s="31"/>
      <c r="M163" s="157" t="s">
        <v>1</v>
      </c>
      <c r="N163" s="158" t="s">
        <v>39</v>
      </c>
      <c r="O163" s="54"/>
      <c r="P163" s="159">
        <f>O163*H163</f>
        <v>0</v>
      </c>
      <c r="Q163" s="159">
        <v>1.9998019998020001E-4</v>
      </c>
      <c r="R163" s="159">
        <f>Q163*H163</f>
        <v>2.0200000000000003E-2</v>
      </c>
      <c r="S163" s="159">
        <v>0</v>
      </c>
      <c r="T163" s="160">
        <f>S163*H163</f>
        <v>0</v>
      </c>
      <c r="AR163" s="161" t="s">
        <v>124</v>
      </c>
      <c r="AT163" s="161" t="s">
        <v>126</v>
      </c>
      <c r="AU163" s="161" t="s">
        <v>130</v>
      </c>
      <c r="AY163" s="16" t="s">
        <v>123</v>
      </c>
      <c r="BE163" s="162">
        <f>IF(N163="základná",J163,0)</f>
        <v>0</v>
      </c>
      <c r="BF163" s="162">
        <f>IF(N163="znížená",J163,0)</f>
        <v>0</v>
      </c>
      <c r="BG163" s="162">
        <f>IF(N163="zákl. prenesená",J163,0)</f>
        <v>0</v>
      </c>
      <c r="BH163" s="162">
        <f>IF(N163="zníž. prenesená",J163,0)</f>
        <v>0</v>
      </c>
      <c r="BI163" s="162">
        <f>IF(N163="nulová",J163,0)</f>
        <v>0</v>
      </c>
      <c r="BJ163" s="16" t="s">
        <v>130</v>
      </c>
      <c r="BK163" s="163">
        <f>ROUND(I163*H163,3)</f>
        <v>0</v>
      </c>
      <c r="BL163" s="16" t="s">
        <v>124</v>
      </c>
      <c r="BM163" s="161" t="s">
        <v>204</v>
      </c>
    </row>
    <row r="164" spans="2:65" s="12" customFormat="1" ht="11.25">
      <c r="B164" s="173"/>
      <c r="D164" s="174" t="s">
        <v>153</v>
      </c>
      <c r="E164" s="175" t="s">
        <v>1</v>
      </c>
      <c r="F164" s="176" t="s">
        <v>205</v>
      </c>
      <c r="H164" s="177">
        <v>101.01</v>
      </c>
      <c r="I164" s="178"/>
      <c r="L164" s="173"/>
      <c r="M164" s="179"/>
      <c r="N164" s="180"/>
      <c r="O164" s="180"/>
      <c r="P164" s="180"/>
      <c r="Q164" s="180"/>
      <c r="R164" s="180"/>
      <c r="S164" s="180"/>
      <c r="T164" s="181"/>
      <c r="AT164" s="175" t="s">
        <v>153</v>
      </c>
      <c r="AU164" s="175" t="s">
        <v>130</v>
      </c>
      <c r="AV164" s="12" t="s">
        <v>130</v>
      </c>
      <c r="AW164" s="12" t="s">
        <v>29</v>
      </c>
      <c r="AX164" s="12" t="s">
        <v>73</v>
      </c>
      <c r="AY164" s="175" t="s">
        <v>123</v>
      </c>
    </row>
    <row r="165" spans="2:65" s="13" customFormat="1" ht="11.25">
      <c r="B165" s="182"/>
      <c r="D165" s="174" t="s">
        <v>153</v>
      </c>
      <c r="E165" s="183" t="s">
        <v>1</v>
      </c>
      <c r="F165" s="184" t="s">
        <v>155</v>
      </c>
      <c r="H165" s="185">
        <v>101.01</v>
      </c>
      <c r="I165" s="186"/>
      <c r="L165" s="182"/>
      <c r="M165" s="187"/>
      <c r="N165" s="188"/>
      <c r="O165" s="188"/>
      <c r="P165" s="188"/>
      <c r="Q165" s="188"/>
      <c r="R165" s="188"/>
      <c r="S165" s="188"/>
      <c r="T165" s="189"/>
      <c r="AT165" s="183" t="s">
        <v>153</v>
      </c>
      <c r="AU165" s="183" t="s">
        <v>130</v>
      </c>
      <c r="AV165" s="13" t="s">
        <v>124</v>
      </c>
      <c r="AW165" s="13" t="s">
        <v>29</v>
      </c>
      <c r="AX165" s="13" t="s">
        <v>81</v>
      </c>
      <c r="AY165" s="183" t="s">
        <v>123</v>
      </c>
    </row>
    <row r="166" spans="2:65" s="1" customFormat="1" ht="16.5" customHeight="1">
      <c r="B166" s="150"/>
      <c r="C166" s="164" t="s">
        <v>162</v>
      </c>
      <c r="D166" s="164" t="s">
        <v>136</v>
      </c>
      <c r="E166" s="165" t="s">
        <v>206</v>
      </c>
      <c r="F166" s="166" t="s">
        <v>207</v>
      </c>
      <c r="G166" s="167" t="s">
        <v>133</v>
      </c>
      <c r="H166" s="168">
        <v>57.070999999999998</v>
      </c>
      <c r="I166" s="169"/>
      <c r="J166" s="168">
        <f>ROUND(I166*H166,3)</f>
        <v>0</v>
      </c>
      <c r="K166" s="166" t="s">
        <v>1</v>
      </c>
      <c r="L166" s="170"/>
      <c r="M166" s="171" t="s">
        <v>1</v>
      </c>
      <c r="N166" s="172" t="s">
        <v>39</v>
      </c>
      <c r="O166" s="54"/>
      <c r="P166" s="159">
        <f>O166*H166</f>
        <v>0</v>
      </c>
      <c r="Q166" s="159">
        <v>7.2600795500341701E-3</v>
      </c>
      <c r="R166" s="159">
        <f>Q166*H166</f>
        <v>0.4143400000000001</v>
      </c>
      <c r="S166" s="159">
        <v>0</v>
      </c>
      <c r="T166" s="160">
        <f>S166*H166</f>
        <v>0</v>
      </c>
      <c r="AR166" s="161" t="s">
        <v>139</v>
      </c>
      <c r="AT166" s="161" t="s">
        <v>136</v>
      </c>
      <c r="AU166" s="161" t="s">
        <v>130</v>
      </c>
      <c r="AY166" s="16" t="s">
        <v>123</v>
      </c>
      <c r="BE166" s="162">
        <f>IF(N166="základná",J166,0)</f>
        <v>0</v>
      </c>
      <c r="BF166" s="162">
        <f>IF(N166="znížená",J166,0)</f>
        <v>0</v>
      </c>
      <c r="BG166" s="162">
        <f>IF(N166="zákl. prenesená",J166,0)</f>
        <v>0</v>
      </c>
      <c r="BH166" s="162">
        <f>IF(N166="zníž. prenesená",J166,0)</f>
        <v>0</v>
      </c>
      <c r="BI166" s="162">
        <f>IF(N166="nulová",J166,0)</f>
        <v>0</v>
      </c>
      <c r="BJ166" s="16" t="s">
        <v>130</v>
      </c>
      <c r="BK166" s="163">
        <f>ROUND(I166*H166,3)</f>
        <v>0</v>
      </c>
      <c r="BL166" s="16" t="s">
        <v>124</v>
      </c>
      <c r="BM166" s="161" t="s">
        <v>208</v>
      </c>
    </row>
    <row r="167" spans="2:65" s="12" customFormat="1" ht="11.25">
      <c r="B167" s="173"/>
      <c r="D167" s="174" t="s">
        <v>153</v>
      </c>
      <c r="E167" s="175" t="s">
        <v>1</v>
      </c>
      <c r="F167" s="176" t="s">
        <v>209</v>
      </c>
      <c r="H167" s="177">
        <v>57.070999999999998</v>
      </c>
      <c r="I167" s="178"/>
      <c r="L167" s="173"/>
      <c r="M167" s="179"/>
      <c r="N167" s="180"/>
      <c r="O167" s="180"/>
      <c r="P167" s="180"/>
      <c r="Q167" s="180"/>
      <c r="R167" s="180"/>
      <c r="S167" s="180"/>
      <c r="T167" s="181"/>
      <c r="AT167" s="175" t="s">
        <v>153</v>
      </c>
      <c r="AU167" s="175" t="s">
        <v>130</v>
      </c>
      <c r="AV167" s="12" t="s">
        <v>130</v>
      </c>
      <c r="AW167" s="12" t="s">
        <v>29</v>
      </c>
      <c r="AX167" s="12" t="s">
        <v>73</v>
      </c>
      <c r="AY167" s="175" t="s">
        <v>123</v>
      </c>
    </row>
    <row r="168" spans="2:65" s="13" customFormat="1" ht="11.25">
      <c r="B168" s="182"/>
      <c r="D168" s="174" t="s">
        <v>153</v>
      </c>
      <c r="E168" s="183" t="s">
        <v>1</v>
      </c>
      <c r="F168" s="184" t="s">
        <v>155</v>
      </c>
      <c r="H168" s="185">
        <v>57.070999999999998</v>
      </c>
      <c r="I168" s="186"/>
      <c r="L168" s="182"/>
      <c r="M168" s="187"/>
      <c r="N168" s="188"/>
      <c r="O168" s="188"/>
      <c r="P168" s="188"/>
      <c r="Q168" s="188"/>
      <c r="R168" s="188"/>
      <c r="S168" s="188"/>
      <c r="T168" s="189"/>
      <c r="AT168" s="183" t="s">
        <v>153</v>
      </c>
      <c r="AU168" s="183" t="s">
        <v>130</v>
      </c>
      <c r="AV168" s="13" t="s">
        <v>124</v>
      </c>
      <c r="AW168" s="13" t="s">
        <v>29</v>
      </c>
      <c r="AX168" s="13" t="s">
        <v>81</v>
      </c>
      <c r="AY168" s="183" t="s">
        <v>123</v>
      </c>
    </row>
    <row r="169" spans="2:65" s="1" customFormat="1" ht="24" customHeight="1">
      <c r="B169" s="150"/>
      <c r="C169" s="151" t="s">
        <v>210</v>
      </c>
      <c r="D169" s="151" t="s">
        <v>126</v>
      </c>
      <c r="E169" s="152" t="s">
        <v>211</v>
      </c>
      <c r="F169" s="153" t="s">
        <v>212</v>
      </c>
      <c r="G169" s="154" t="s">
        <v>203</v>
      </c>
      <c r="H169" s="155">
        <v>101.01</v>
      </c>
      <c r="I169" s="156"/>
      <c r="J169" s="155">
        <f>ROUND(I169*H169,3)</f>
        <v>0</v>
      </c>
      <c r="K169" s="153" t="s">
        <v>1</v>
      </c>
      <c r="L169" s="31"/>
      <c r="M169" s="157" t="s">
        <v>1</v>
      </c>
      <c r="N169" s="158" t="s">
        <v>39</v>
      </c>
      <c r="O169" s="54"/>
      <c r="P169" s="159">
        <f>O169*H169</f>
        <v>0</v>
      </c>
      <c r="Q169" s="159">
        <v>0</v>
      </c>
      <c r="R169" s="159">
        <f>Q169*H169</f>
        <v>0</v>
      </c>
      <c r="S169" s="159">
        <v>1.4199584199584201E-3</v>
      </c>
      <c r="T169" s="160">
        <f>S169*H169</f>
        <v>0.14343000000000003</v>
      </c>
      <c r="AR169" s="161" t="s">
        <v>124</v>
      </c>
      <c r="AT169" s="161" t="s">
        <v>126</v>
      </c>
      <c r="AU169" s="161" t="s">
        <v>130</v>
      </c>
      <c r="AY169" s="16" t="s">
        <v>123</v>
      </c>
      <c r="BE169" s="162">
        <f>IF(N169="základná",J169,0)</f>
        <v>0</v>
      </c>
      <c r="BF169" s="162">
        <f>IF(N169="znížená",J169,0)</f>
        <v>0</v>
      </c>
      <c r="BG169" s="162">
        <f>IF(N169="zákl. prenesená",J169,0)</f>
        <v>0</v>
      </c>
      <c r="BH169" s="162">
        <f>IF(N169="zníž. prenesená",J169,0)</f>
        <v>0</v>
      </c>
      <c r="BI169" s="162">
        <f>IF(N169="nulová",J169,0)</f>
        <v>0</v>
      </c>
      <c r="BJ169" s="16" t="s">
        <v>130</v>
      </c>
      <c r="BK169" s="163">
        <f>ROUND(I169*H169,3)</f>
        <v>0</v>
      </c>
      <c r="BL169" s="16" t="s">
        <v>124</v>
      </c>
      <c r="BM169" s="161" t="s">
        <v>213</v>
      </c>
    </row>
    <row r="170" spans="2:65" s="12" customFormat="1" ht="11.25">
      <c r="B170" s="173"/>
      <c r="D170" s="174" t="s">
        <v>153</v>
      </c>
      <c r="E170" s="175" t="s">
        <v>1</v>
      </c>
      <c r="F170" s="176" t="s">
        <v>205</v>
      </c>
      <c r="H170" s="177">
        <v>101.01</v>
      </c>
      <c r="I170" s="178"/>
      <c r="L170" s="173"/>
      <c r="M170" s="179"/>
      <c r="N170" s="180"/>
      <c r="O170" s="180"/>
      <c r="P170" s="180"/>
      <c r="Q170" s="180"/>
      <c r="R170" s="180"/>
      <c r="S170" s="180"/>
      <c r="T170" s="181"/>
      <c r="AT170" s="175" t="s">
        <v>153</v>
      </c>
      <c r="AU170" s="175" t="s">
        <v>130</v>
      </c>
      <c r="AV170" s="12" t="s">
        <v>130</v>
      </c>
      <c r="AW170" s="12" t="s">
        <v>29</v>
      </c>
      <c r="AX170" s="12" t="s">
        <v>73</v>
      </c>
      <c r="AY170" s="175" t="s">
        <v>123</v>
      </c>
    </row>
    <row r="171" spans="2:65" s="13" customFormat="1" ht="11.25">
      <c r="B171" s="182"/>
      <c r="D171" s="174" t="s">
        <v>153</v>
      </c>
      <c r="E171" s="183" t="s">
        <v>1</v>
      </c>
      <c r="F171" s="184" t="s">
        <v>155</v>
      </c>
      <c r="H171" s="185">
        <v>101.01</v>
      </c>
      <c r="I171" s="186"/>
      <c r="L171" s="182"/>
      <c r="M171" s="187"/>
      <c r="N171" s="188"/>
      <c r="O171" s="188"/>
      <c r="P171" s="188"/>
      <c r="Q171" s="188"/>
      <c r="R171" s="188"/>
      <c r="S171" s="188"/>
      <c r="T171" s="189"/>
      <c r="AT171" s="183" t="s">
        <v>153</v>
      </c>
      <c r="AU171" s="183" t="s">
        <v>130</v>
      </c>
      <c r="AV171" s="13" t="s">
        <v>124</v>
      </c>
      <c r="AW171" s="13" t="s">
        <v>29</v>
      </c>
      <c r="AX171" s="13" t="s">
        <v>81</v>
      </c>
      <c r="AY171" s="183" t="s">
        <v>123</v>
      </c>
    </row>
    <row r="172" spans="2:65" s="1" customFormat="1" ht="24" customHeight="1">
      <c r="B172" s="150"/>
      <c r="C172" s="151" t="s">
        <v>7</v>
      </c>
      <c r="D172" s="151" t="s">
        <v>126</v>
      </c>
      <c r="E172" s="152" t="s">
        <v>214</v>
      </c>
      <c r="F172" s="153" t="s">
        <v>215</v>
      </c>
      <c r="G172" s="154" t="s">
        <v>203</v>
      </c>
      <c r="H172" s="155">
        <v>26.4</v>
      </c>
      <c r="I172" s="156"/>
      <c r="J172" s="155">
        <f>ROUND(I172*H172,3)</f>
        <v>0</v>
      </c>
      <c r="K172" s="153" t="s">
        <v>1</v>
      </c>
      <c r="L172" s="31"/>
      <c r="M172" s="157" t="s">
        <v>1</v>
      </c>
      <c r="N172" s="158" t="s">
        <v>39</v>
      </c>
      <c r="O172" s="54"/>
      <c r="P172" s="159">
        <f>O172*H172</f>
        <v>0</v>
      </c>
      <c r="Q172" s="159">
        <v>3.5901515151515202E-3</v>
      </c>
      <c r="R172" s="159">
        <f>Q172*H172</f>
        <v>9.4780000000000128E-2</v>
      </c>
      <c r="S172" s="159">
        <v>0</v>
      </c>
      <c r="T172" s="160">
        <f>S172*H172</f>
        <v>0</v>
      </c>
      <c r="AR172" s="161" t="s">
        <v>124</v>
      </c>
      <c r="AT172" s="161" t="s">
        <v>126</v>
      </c>
      <c r="AU172" s="161" t="s">
        <v>130</v>
      </c>
      <c r="AY172" s="16" t="s">
        <v>123</v>
      </c>
      <c r="BE172" s="162">
        <f>IF(N172="základná",J172,0)</f>
        <v>0</v>
      </c>
      <c r="BF172" s="162">
        <f>IF(N172="znížená",J172,0)</f>
        <v>0</v>
      </c>
      <c r="BG172" s="162">
        <f>IF(N172="zákl. prenesená",J172,0)</f>
        <v>0</v>
      </c>
      <c r="BH172" s="162">
        <f>IF(N172="zníž. prenesená",J172,0)</f>
        <v>0</v>
      </c>
      <c r="BI172" s="162">
        <f>IF(N172="nulová",J172,0)</f>
        <v>0</v>
      </c>
      <c r="BJ172" s="16" t="s">
        <v>130</v>
      </c>
      <c r="BK172" s="163">
        <f>ROUND(I172*H172,3)</f>
        <v>0</v>
      </c>
      <c r="BL172" s="16" t="s">
        <v>124</v>
      </c>
      <c r="BM172" s="161" t="s">
        <v>216</v>
      </c>
    </row>
    <row r="173" spans="2:65" s="12" customFormat="1" ht="11.25">
      <c r="B173" s="173"/>
      <c r="D173" s="174" t="s">
        <v>153</v>
      </c>
      <c r="E173" s="175" t="s">
        <v>1</v>
      </c>
      <c r="F173" s="176" t="s">
        <v>217</v>
      </c>
      <c r="H173" s="177">
        <v>26.4</v>
      </c>
      <c r="I173" s="178"/>
      <c r="L173" s="173"/>
      <c r="M173" s="179"/>
      <c r="N173" s="180"/>
      <c r="O173" s="180"/>
      <c r="P173" s="180"/>
      <c r="Q173" s="180"/>
      <c r="R173" s="180"/>
      <c r="S173" s="180"/>
      <c r="T173" s="181"/>
      <c r="AT173" s="175" t="s">
        <v>153</v>
      </c>
      <c r="AU173" s="175" t="s">
        <v>130</v>
      </c>
      <c r="AV173" s="12" t="s">
        <v>130</v>
      </c>
      <c r="AW173" s="12" t="s">
        <v>29</v>
      </c>
      <c r="AX173" s="12" t="s">
        <v>73</v>
      </c>
      <c r="AY173" s="175" t="s">
        <v>123</v>
      </c>
    </row>
    <row r="174" spans="2:65" s="13" customFormat="1" ht="11.25">
      <c r="B174" s="182"/>
      <c r="D174" s="174" t="s">
        <v>153</v>
      </c>
      <c r="E174" s="183" t="s">
        <v>1</v>
      </c>
      <c r="F174" s="184" t="s">
        <v>155</v>
      </c>
      <c r="H174" s="185">
        <v>26.4</v>
      </c>
      <c r="I174" s="186"/>
      <c r="L174" s="182"/>
      <c r="M174" s="187"/>
      <c r="N174" s="188"/>
      <c r="O174" s="188"/>
      <c r="P174" s="188"/>
      <c r="Q174" s="188"/>
      <c r="R174" s="188"/>
      <c r="S174" s="188"/>
      <c r="T174" s="189"/>
      <c r="AT174" s="183" t="s">
        <v>153</v>
      </c>
      <c r="AU174" s="183" t="s">
        <v>130</v>
      </c>
      <c r="AV174" s="13" t="s">
        <v>124</v>
      </c>
      <c r="AW174" s="13" t="s">
        <v>29</v>
      </c>
      <c r="AX174" s="13" t="s">
        <v>81</v>
      </c>
      <c r="AY174" s="183" t="s">
        <v>123</v>
      </c>
    </row>
    <row r="175" spans="2:65" s="1" customFormat="1" ht="16.5" customHeight="1">
      <c r="B175" s="150"/>
      <c r="C175" s="151" t="s">
        <v>218</v>
      </c>
      <c r="D175" s="151" t="s">
        <v>126</v>
      </c>
      <c r="E175" s="152" t="s">
        <v>219</v>
      </c>
      <c r="F175" s="153" t="s">
        <v>220</v>
      </c>
      <c r="G175" s="154" t="s">
        <v>221</v>
      </c>
      <c r="H175" s="155">
        <v>10</v>
      </c>
      <c r="I175" s="156"/>
      <c r="J175" s="155">
        <f>ROUND(I175*H175,3)</f>
        <v>0</v>
      </c>
      <c r="K175" s="153" t="s">
        <v>1</v>
      </c>
      <c r="L175" s="31"/>
      <c r="M175" s="157" t="s">
        <v>1</v>
      </c>
      <c r="N175" s="158" t="s">
        <v>39</v>
      </c>
      <c r="O175" s="54"/>
      <c r="P175" s="159">
        <f>O175*H175</f>
        <v>0</v>
      </c>
      <c r="Q175" s="159">
        <v>4.0999999999999999E-4</v>
      </c>
      <c r="R175" s="159">
        <f>Q175*H175</f>
        <v>4.0999999999999995E-3</v>
      </c>
      <c r="S175" s="159">
        <v>0</v>
      </c>
      <c r="T175" s="160">
        <f>S175*H175</f>
        <v>0</v>
      </c>
      <c r="AR175" s="161" t="s">
        <v>124</v>
      </c>
      <c r="AT175" s="161" t="s">
        <v>126</v>
      </c>
      <c r="AU175" s="161" t="s">
        <v>130</v>
      </c>
      <c r="AY175" s="16" t="s">
        <v>123</v>
      </c>
      <c r="BE175" s="162">
        <f>IF(N175="základná",J175,0)</f>
        <v>0</v>
      </c>
      <c r="BF175" s="162">
        <f>IF(N175="znížená",J175,0)</f>
        <v>0</v>
      </c>
      <c r="BG175" s="162">
        <f>IF(N175="zákl. prenesená",J175,0)</f>
        <v>0</v>
      </c>
      <c r="BH175" s="162">
        <f>IF(N175="zníž. prenesená",J175,0)</f>
        <v>0</v>
      </c>
      <c r="BI175" s="162">
        <f>IF(N175="nulová",J175,0)</f>
        <v>0</v>
      </c>
      <c r="BJ175" s="16" t="s">
        <v>130</v>
      </c>
      <c r="BK175" s="163">
        <f>ROUND(I175*H175,3)</f>
        <v>0</v>
      </c>
      <c r="BL175" s="16" t="s">
        <v>124</v>
      </c>
      <c r="BM175" s="161" t="s">
        <v>222</v>
      </c>
    </row>
    <row r="176" spans="2:65" s="12" customFormat="1" ht="11.25">
      <c r="B176" s="173"/>
      <c r="D176" s="174" t="s">
        <v>153</v>
      </c>
      <c r="E176" s="175" t="s">
        <v>1</v>
      </c>
      <c r="F176" s="176" t="s">
        <v>223</v>
      </c>
      <c r="H176" s="177">
        <v>10</v>
      </c>
      <c r="I176" s="178"/>
      <c r="L176" s="173"/>
      <c r="M176" s="179"/>
      <c r="N176" s="180"/>
      <c r="O176" s="180"/>
      <c r="P176" s="180"/>
      <c r="Q176" s="180"/>
      <c r="R176" s="180"/>
      <c r="S176" s="180"/>
      <c r="T176" s="181"/>
      <c r="AT176" s="175" t="s">
        <v>153</v>
      </c>
      <c r="AU176" s="175" t="s">
        <v>130</v>
      </c>
      <c r="AV176" s="12" t="s">
        <v>130</v>
      </c>
      <c r="AW176" s="12" t="s">
        <v>29</v>
      </c>
      <c r="AX176" s="12" t="s">
        <v>73</v>
      </c>
      <c r="AY176" s="175" t="s">
        <v>123</v>
      </c>
    </row>
    <row r="177" spans="2:65" s="13" customFormat="1" ht="11.25">
      <c r="B177" s="182"/>
      <c r="D177" s="174" t="s">
        <v>153</v>
      </c>
      <c r="E177" s="183" t="s">
        <v>1</v>
      </c>
      <c r="F177" s="184" t="s">
        <v>155</v>
      </c>
      <c r="H177" s="185">
        <v>10</v>
      </c>
      <c r="I177" s="186"/>
      <c r="L177" s="182"/>
      <c r="M177" s="187"/>
      <c r="N177" s="188"/>
      <c r="O177" s="188"/>
      <c r="P177" s="188"/>
      <c r="Q177" s="188"/>
      <c r="R177" s="188"/>
      <c r="S177" s="188"/>
      <c r="T177" s="189"/>
      <c r="AT177" s="183" t="s">
        <v>153</v>
      </c>
      <c r="AU177" s="183" t="s">
        <v>130</v>
      </c>
      <c r="AV177" s="13" t="s">
        <v>124</v>
      </c>
      <c r="AW177" s="13" t="s">
        <v>29</v>
      </c>
      <c r="AX177" s="13" t="s">
        <v>81</v>
      </c>
      <c r="AY177" s="183" t="s">
        <v>123</v>
      </c>
    </row>
    <row r="178" spans="2:65" s="1" customFormat="1" ht="24" customHeight="1">
      <c r="B178" s="150"/>
      <c r="C178" s="151" t="s">
        <v>168</v>
      </c>
      <c r="D178" s="151" t="s">
        <v>126</v>
      </c>
      <c r="E178" s="152" t="s">
        <v>224</v>
      </c>
      <c r="F178" s="153" t="s">
        <v>225</v>
      </c>
      <c r="G178" s="154" t="s">
        <v>203</v>
      </c>
      <c r="H178" s="155">
        <v>18.420000000000002</v>
      </c>
      <c r="I178" s="156"/>
      <c r="J178" s="155">
        <f>ROUND(I178*H178,3)</f>
        <v>0</v>
      </c>
      <c r="K178" s="153" t="s">
        <v>1</v>
      </c>
      <c r="L178" s="31"/>
      <c r="M178" s="157" t="s">
        <v>1</v>
      </c>
      <c r="N178" s="158" t="s">
        <v>39</v>
      </c>
      <c r="O178" s="54"/>
      <c r="P178" s="159">
        <f>O178*H178</f>
        <v>0</v>
      </c>
      <c r="Q178" s="159">
        <v>1E-3</v>
      </c>
      <c r="R178" s="159">
        <f>Q178*H178</f>
        <v>1.8420000000000002E-2</v>
      </c>
      <c r="S178" s="159">
        <v>0</v>
      </c>
      <c r="T178" s="160">
        <f>S178*H178</f>
        <v>0</v>
      </c>
      <c r="AR178" s="161" t="s">
        <v>124</v>
      </c>
      <c r="AT178" s="161" t="s">
        <v>126</v>
      </c>
      <c r="AU178" s="161" t="s">
        <v>130</v>
      </c>
      <c r="AY178" s="16" t="s">
        <v>123</v>
      </c>
      <c r="BE178" s="162">
        <f>IF(N178="základná",J178,0)</f>
        <v>0</v>
      </c>
      <c r="BF178" s="162">
        <f>IF(N178="znížená",J178,0)</f>
        <v>0</v>
      </c>
      <c r="BG178" s="162">
        <f>IF(N178="zákl. prenesená",J178,0)</f>
        <v>0</v>
      </c>
      <c r="BH178" s="162">
        <f>IF(N178="zníž. prenesená",J178,0)</f>
        <v>0</v>
      </c>
      <c r="BI178" s="162">
        <f>IF(N178="nulová",J178,0)</f>
        <v>0</v>
      </c>
      <c r="BJ178" s="16" t="s">
        <v>130</v>
      </c>
      <c r="BK178" s="163">
        <f>ROUND(I178*H178,3)</f>
        <v>0</v>
      </c>
      <c r="BL178" s="16" t="s">
        <v>124</v>
      </c>
      <c r="BM178" s="161" t="s">
        <v>226</v>
      </c>
    </row>
    <row r="179" spans="2:65" s="12" customFormat="1" ht="11.25">
      <c r="B179" s="173"/>
      <c r="D179" s="174" t="s">
        <v>153</v>
      </c>
      <c r="E179" s="175" t="s">
        <v>1</v>
      </c>
      <c r="F179" s="176" t="s">
        <v>227</v>
      </c>
      <c r="H179" s="177">
        <v>18.420000000000002</v>
      </c>
      <c r="I179" s="178"/>
      <c r="L179" s="173"/>
      <c r="M179" s="179"/>
      <c r="N179" s="180"/>
      <c r="O179" s="180"/>
      <c r="P179" s="180"/>
      <c r="Q179" s="180"/>
      <c r="R179" s="180"/>
      <c r="S179" s="180"/>
      <c r="T179" s="181"/>
      <c r="AT179" s="175" t="s">
        <v>153</v>
      </c>
      <c r="AU179" s="175" t="s">
        <v>130</v>
      </c>
      <c r="AV179" s="12" t="s">
        <v>130</v>
      </c>
      <c r="AW179" s="12" t="s">
        <v>29</v>
      </c>
      <c r="AX179" s="12" t="s">
        <v>73</v>
      </c>
      <c r="AY179" s="175" t="s">
        <v>123</v>
      </c>
    </row>
    <row r="180" spans="2:65" s="13" customFormat="1" ht="11.25">
      <c r="B180" s="182"/>
      <c r="D180" s="174" t="s">
        <v>153</v>
      </c>
      <c r="E180" s="183" t="s">
        <v>1</v>
      </c>
      <c r="F180" s="184" t="s">
        <v>155</v>
      </c>
      <c r="H180" s="185">
        <v>18.420000000000002</v>
      </c>
      <c r="I180" s="186"/>
      <c r="L180" s="182"/>
      <c r="M180" s="187"/>
      <c r="N180" s="188"/>
      <c r="O180" s="188"/>
      <c r="P180" s="188"/>
      <c r="Q180" s="188"/>
      <c r="R180" s="188"/>
      <c r="S180" s="188"/>
      <c r="T180" s="189"/>
      <c r="AT180" s="183" t="s">
        <v>153</v>
      </c>
      <c r="AU180" s="183" t="s">
        <v>130</v>
      </c>
      <c r="AV180" s="13" t="s">
        <v>124</v>
      </c>
      <c r="AW180" s="13" t="s">
        <v>29</v>
      </c>
      <c r="AX180" s="13" t="s">
        <v>81</v>
      </c>
      <c r="AY180" s="183" t="s">
        <v>123</v>
      </c>
    </row>
    <row r="181" spans="2:65" s="11" customFormat="1" ht="22.9" customHeight="1">
      <c r="B181" s="137"/>
      <c r="D181" s="138" t="s">
        <v>72</v>
      </c>
      <c r="E181" s="148" t="s">
        <v>228</v>
      </c>
      <c r="F181" s="148" t="s">
        <v>229</v>
      </c>
      <c r="I181" s="140"/>
      <c r="J181" s="149">
        <f>BK181</f>
        <v>0</v>
      </c>
      <c r="L181" s="137"/>
      <c r="M181" s="142"/>
      <c r="N181" s="143"/>
      <c r="O181" s="143"/>
      <c r="P181" s="144">
        <f>SUM(P182:P185)</f>
        <v>0</v>
      </c>
      <c r="Q181" s="143"/>
      <c r="R181" s="144">
        <f>SUM(R182:R185)</f>
        <v>10.071069999999995</v>
      </c>
      <c r="S181" s="143"/>
      <c r="T181" s="145">
        <f>SUM(T182:T185)</f>
        <v>0</v>
      </c>
      <c r="AR181" s="138" t="s">
        <v>81</v>
      </c>
      <c r="AT181" s="146" t="s">
        <v>72</v>
      </c>
      <c r="AU181" s="146" t="s">
        <v>81</v>
      </c>
      <c r="AY181" s="138" t="s">
        <v>123</v>
      </c>
      <c r="BK181" s="147">
        <f>SUM(BK182:BK185)</f>
        <v>0</v>
      </c>
    </row>
    <row r="182" spans="2:65" s="1" customFormat="1" ht="24" customHeight="1">
      <c r="B182" s="150"/>
      <c r="C182" s="151" t="s">
        <v>230</v>
      </c>
      <c r="D182" s="151" t="s">
        <v>126</v>
      </c>
      <c r="E182" s="152" t="s">
        <v>231</v>
      </c>
      <c r="F182" s="153" t="s">
        <v>232</v>
      </c>
      <c r="G182" s="154" t="s">
        <v>133</v>
      </c>
      <c r="H182" s="155">
        <v>395.72</v>
      </c>
      <c r="I182" s="156"/>
      <c r="J182" s="155">
        <f>ROUND(I182*H182,3)</f>
        <v>0</v>
      </c>
      <c r="K182" s="153" t="s">
        <v>1</v>
      </c>
      <c r="L182" s="31"/>
      <c r="M182" s="157" t="s">
        <v>1</v>
      </c>
      <c r="N182" s="158" t="s">
        <v>39</v>
      </c>
      <c r="O182" s="54"/>
      <c r="P182" s="159">
        <f>O182*H182</f>
        <v>0</v>
      </c>
      <c r="Q182" s="159">
        <v>1.0007075710098001E-5</v>
      </c>
      <c r="R182" s="159">
        <f>Q182*H182</f>
        <v>3.9599999999999809E-3</v>
      </c>
      <c r="S182" s="159">
        <v>0</v>
      </c>
      <c r="T182" s="160">
        <f>S182*H182</f>
        <v>0</v>
      </c>
      <c r="AR182" s="161" t="s">
        <v>124</v>
      </c>
      <c r="AT182" s="161" t="s">
        <v>126</v>
      </c>
      <c r="AU182" s="161" t="s">
        <v>130</v>
      </c>
      <c r="AY182" s="16" t="s">
        <v>123</v>
      </c>
      <c r="BE182" s="162">
        <f>IF(N182="základná",J182,0)</f>
        <v>0</v>
      </c>
      <c r="BF182" s="162">
        <f>IF(N182="znížená",J182,0)</f>
        <v>0</v>
      </c>
      <c r="BG182" s="162">
        <f>IF(N182="zákl. prenesená",J182,0)</f>
        <v>0</v>
      </c>
      <c r="BH182" s="162">
        <f>IF(N182="zníž. prenesená",J182,0)</f>
        <v>0</v>
      </c>
      <c r="BI182" s="162">
        <f>IF(N182="nulová",J182,0)</f>
        <v>0</v>
      </c>
      <c r="BJ182" s="16" t="s">
        <v>130</v>
      </c>
      <c r="BK182" s="163">
        <f>ROUND(I182*H182,3)</f>
        <v>0</v>
      </c>
      <c r="BL182" s="16" t="s">
        <v>124</v>
      </c>
      <c r="BM182" s="161" t="s">
        <v>233</v>
      </c>
    </row>
    <row r="183" spans="2:65" s="1" customFormat="1" ht="16.5" customHeight="1">
      <c r="B183" s="150"/>
      <c r="C183" s="164" t="s">
        <v>176</v>
      </c>
      <c r="D183" s="164" t="s">
        <v>136</v>
      </c>
      <c r="E183" s="165" t="s">
        <v>234</v>
      </c>
      <c r="F183" s="166" t="s">
        <v>235</v>
      </c>
      <c r="G183" s="167" t="s">
        <v>133</v>
      </c>
      <c r="H183" s="168">
        <v>838.92600000000004</v>
      </c>
      <c r="I183" s="169"/>
      <c r="J183" s="168">
        <f>ROUND(I183*H183,3)</f>
        <v>0</v>
      </c>
      <c r="K183" s="166" t="s">
        <v>1</v>
      </c>
      <c r="L183" s="170"/>
      <c r="M183" s="171" t="s">
        <v>1</v>
      </c>
      <c r="N183" s="172" t="s">
        <v>39</v>
      </c>
      <c r="O183" s="54"/>
      <c r="P183" s="159">
        <f>O183*H183</f>
        <v>0</v>
      </c>
      <c r="Q183" s="159">
        <v>1.19999976159995E-2</v>
      </c>
      <c r="R183" s="159">
        <f>Q183*H183</f>
        <v>10.067109999999996</v>
      </c>
      <c r="S183" s="159">
        <v>0</v>
      </c>
      <c r="T183" s="160">
        <f>S183*H183</f>
        <v>0</v>
      </c>
      <c r="AR183" s="161" t="s">
        <v>139</v>
      </c>
      <c r="AT183" s="161" t="s">
        <v>136</v>
      </c>
      <c r="AU183" s="161" t="s">
        <v>130</v>
      </c>
      <c r="AY183" s="16" t="s">
        <v>123</v>
      </c>
      <c r="BE183" s="162">
        <f>IF(N183="základná",J183,0)</f>
        <v>0</v>
      </c>
      <c r="BF183" s="162">
        <f>IF(N183="znížená",J183,0)</f>
        <v>0</v>
      </c>
      <c r="BG183" s="162">
        <f>IF(N183="zákl. prenesená",J183,0)</f>
        <v>0</v>
      </c>
      <c r="BH183" s="162">
        <f>IF(N183="zníž. prenesená",J183,0)</f>
        <v>0</v>
      </c>
      <c r="BI183" s="162">
        <f>IF(N183="nulová",J183,0)</f>
        <v>0</v>
      </c>
      <c r="BJ183" s="16" t="s">
        <v>130</v>
      </c>
      <c r="BK183" s="163">
        <f>ROUND(I183*H183,3)</f>
        <v>0</v>
      </c>
      <c r="BL183" s="16" t="s">
        <v>124</v>
      </c>
      <c r="BM183" s="161" t="s">
        <v>236</v>
      </c>
    </row>
    <row r="184" spans="2:65" s="12" customFormat="1" ht="11.25">
      <c r="B184" s="173"/>
      <c r="D184" s="174" t="s">
        <v>153</v>
      </c>
      <c r="E184" s="175" t="s">
        <v>1</v>
      </c>
      <c r="F184" s="176" t="s">
        <v>237</v>
      </c>
      <c r="H184" s="177">
        <v>838.92600000000004</v>
      </c>
      <c r="I184" s="178"/>
      <c r="L184" s="173"/>
      <c r="M184" s="179"/>
      <c r="N184" s="180"/>
      <c r="O184" s="180"/>
      <c r="P184" s="180"/>
      <c r="Q184" s="180"/>
      <c r="R184" s="180"/>
      <c r="S184" s="180"/>
      <c r="T184" s="181"/>
      <c r="AT184" s="175" t="s">
        <v>153</v>
      </c>
      <c r="AU184" s="175" t="s">
        <v>130</v>
      </c>
      <c r="AV184" s="12" t="s">
        <v>130</v>
      </c>
      <c r="AW184" s="12" t="s">
        <v>29</v>
      </c>
      <c r="AX184" s="12" t="s">
        <v>73</v>
      </c>
      <c r="AY184" s="175" t="s">
        <v>123</v>
      </c>
    </row>
    <row r="185" spans="2:65" s="13" customFormat="1" ht="11.25">
      <c r="B185" s="182"/>
      <c r="D185" s="174" t="s">
        <v>153</v>
      </c>
      <c r="E185" s="183" t="s">
        <v>1</v>
      </c>
      <c r="F185" s="184" t="s">
        <v>155</v>
      </c>
      <c r="H185" s="185">
        <v>838.92600000000004</v>
      </c>
      <c r="I185" s="186"/>
      <c r="L185" s="182"/>
      <c r="M185" s="187"/>
      <c r="N185" s="188"/>
      <c r="O185" s="188"/>
      <c r="P185" s="188"/>
      <c r="Q185" s="188"/>
      <c r="R185" s="188"/>
      <c r="S185" s="188"/>
      <c r="T185" s="189"/>
      <c r="AT185" s="183" t="s">
        <v>153</v>
      </c>
      <c r="AU185" s="183" t="s">
        <v>130</v>
      </c>
      <c r="AV185" s="13" t="s">
        <v>124</v>
      </c>
      <c r="AW185" s="13" t="s">
        <v>29</v>
      </c>
      <c r="AX185" s="13" t="s">
        <v>81</v>
      </c>
      <c r="AY185" s="183" t="s">
        <v>123</v>
      </c>
    </row>
    <row r="186" spans="2:65" s="11" customFormat="1" ht="22.9" customHeight="1">
      <c r="B186" s="137"/>
      <c r="D186" s="138" t="s">
        <v>72</v>
      </c>
      <c r="E186" s="148" t="s">
        <v>238</v>
      </c>
      <c r="F186" s="148" t="s">
        <v>239</v>
      </c>
      <c r="I186" s="140"/>
      <c r="J186" s="149">
        <f>BK186</f>
        <v>0</v>
      </c>
      <c r="L186" s="137"/>
      <c r="M186" s="142"/>
      <c r="N186" s="143"/>
      <c r="O186" s="143"/>
      <c r="P186" s="144">
        <f>SUM(P187:P195)</f>
        <v>0</v>
      </c>
      <c r="Q186" s="143"/>
      <c r="R186" s="144">
        <f>SUM(R187:R195)</f>
        <v>3.7400000000000003E-3</v>
      </c>
      <c r="S186" s="143"/>
      <c r="T186" s="145">
        <f>SUM(T187:T195)</f>
        <v>3.8E-3</v>
      </c>
      <c r="AR186" s="138" t="s">
        <v>81</v>
      </c>
      <c r="AT186" s="146" t="s">
        <v>72</v>
      </c>
      <c r="AU186" s="146" t="s">
        <v>81</v>
      </c>
      <c r="AY186" s="138" t="s">
        <v>123</v>
      </c>
      <c r="BK186" s="147">
        <f>SUM(BK187:BK195)</f>
        <v>0</v>
      </c>
    </row>
    <row r="187" spans="2:65" s="1" customFormat="1" ht="24" customHeight="1">
      <c r="B187" s="150"/>
      <c r="C187" s="151" t="s">
        <v>240</v>
      </c>
      <c r="D187" s="151" t="s">
        <v>126</v>
      </c>
      <c r="E187" s="152" t="s">
        <v>241</v>
      </c>
      <c r="F187" s="153" t="s">
        <v>242</v>
      </c>
      <c r="G187" s="154" t="s">
        <v>221</v>
      </c>
      <c r="H187" s="155">
        <v>2</v>
      </c>
      <c r="I187" s="156"/>
      <c r="J187" s="155">
        <f>ROUND(I187*H187,3)</f>
        <v>0</v>
      </c>
      <c r="K187" s="153" t="s">
        <v>1</v>
      </c>
      <c r="L187" s="31"/>
      <c r="M187" s="157" t="s">
        <v>1</v>
      </c>
      <c r="N187" s="158" t="s">
        <v>39</v>
      </c>
      <c r="O187" s="54"/>
      <c r="P187" s="159">
        <f>O187*H187</f>
        <v>0</v>
      </c>
      <c r="Q187" s="159">
        <v>7.9000000000000001E-4</v>
      </c>
      <c r="R187" s="159">
        <f>Q187*H187</f>
        <v>1.58E-3</v>
      </c>
      <c r="S187" s="159">
        <v>0</v>
      </c>
      <c r="T187" s="160">
        <f>S187*H187</f>
        <v>0</v>
      </c>
      <c r="AR187" s="161" t="s">
        <v>124</v>
      </c>
      <c r="AT187" s="161" t="s">
        <v>126</v>
      </c>
      <c r="AU187" s="161" t="s">
        <v>130</v>
      </c>
      <c r="AY187" s="16" t="s">
        <v>123</v>
      </c>
      <c r="BE187" s="162">
        <f>IF(N187="základná",J187,0)</f>
        <v>0</v>
      </c>
      <c r="BF187" s="162">
        <f>IF(N187="znížená",J187,0)</f>
        <v>0</v>
      </c>
      <c r="BG187" s="162">
        <f>IF(N187="zákl. prenesená",J187,0)</f>
        <v>0</v>
      </c>
      <c r="BH187" s="162">
        <f>IF(N187="zníž. prenesená",J187,0)</f>
        <v>0</v>
      </c>
      <c r="BI187" s="162">
        <f>IF(N187="nulová",J187,0)</f>
        <v>0</v>
      </c>
      <c r="BJ187" s="16" t="s">
        <v>130</v>
      </c>
      <c r="BK187" s="163">
        <f>ROUND(I187*H187,3)</f>
        <v>0</v>
      </c>
      <c r="BL187" s="16" t="s">
        <v>124</v>
      </c>
      <c r="BM187" s="161" t="s">
        <v>243</v>
      </c>
    </row>
    <row r="188" spans="2:65" s="12" customFormat="1" ht="11.25">
      <c r="B188" s="173"/>
      <c r="D188" s="174" t="s">
        <v>153</v>
      </c>
      <c r="E188" s="175" t="s">
        <v>1</v>
      </c>
      <c r="F188" s="176" t="s">
        <v>244</v>
      </c>
      <c r="H188" s="177">
        <v>2</v>
      </c>
      <c r="I188" s="178"/>
      <c r="L188" s="173"/>
      <c r="M188" s="179"/>
      <c r="N188" s="180"/>
      <c r="O188" s="180"/>
      <c r="P188" s="180"/>
      <c r="Q188" s="180"/>
      <c r="R188" s="180"/>
      <c r="S188" s="180"/>
      <c r="T188" s="181"/>
      <c r="AT188" s="175" t="s">
        <v>153</v>
      </c>
      <c r="AU188" s="175" t="s">
        <v>130</v>
      </c>
      <c r="AV188" s="12" t="s">
        <v>130</v>
      </c>
      <c r="AW188" s="12" t="s">
        <v>29</v>
      </c>
      <c r="AX188" s="12" t="s">
        <v>73</v>
      </c>
      <c r="AY188" s="175" t="s">
        <v>123</v>
      </c>
    </row>
    <row r="189" spans="2:65" s="13" customFormat="1" ht="11.25">
      <c r="B189" s="182"/>
      <c r="D189" s="174" t="s">
        <v>153</v>
      </c>
      <c r="E189" s="183" t="s">
        <v>1</v>
      </c>
      <c r="F189" s="184" t="s">
        <v>155</v>
      </c>
      <c r="H189" s="185">
        <v>2</v>
      </c>
      <c r="I189" s="186"/>
      <c r="L189" s="182"/>
      <c r="M189" s="187"/>
      <c r="N189" s="188"/>
      <c r="O189" s="188"/>
      <c r="P189" s="188"/>
      <c r="Q189" s="188"/>
      <c r="R189" s="188"/>
      <c r="S189" s="188"/>
      <c r="T189" s="189"/>
      <c r="AT189" s="183" t="s">
        <v>153</v>
      </c>
      <c r="AU189" s="183" t="s">
        <v>130</v>
      </c>
      <c r="AV189" s="13" t="s">
        <v>124</v>
      </c>
      <c r="AW189" s="13" t="s">
        <v>29</v>
      </c>
      <c r="AX189" s="13" t="s">
        <v>81</v>
      </c>
      <c r="AY189" s="183" t="s">
        <v>123</v>
      </c>
    </row>
    <row r="190" spans="2:65" s="1" customFormat="1" ht="24" customHeight="1">
      <c r="B190" s="150"/>
      <c r="C190" s="164" t="s">
        <v>179</v>
      </c>
      <c r="D190" s="164" t="s">
        <v>136</v>
      </c>
      <c r="E190" s="165" t="s">
        <v>245</v>
      </c>
      <c r="F190" s="166" t="s">
        <v>246</v>
      </c>
      <c r="G190" s="167" t="s">
        <v>221</v>
      </c>
      <c r="H190" s="168">
        <v>2</v>
      </c>
      <c r="I190" s="169"/>
      <c r="J190" s="168">
        <f>ROUND(I190*H190,3)</f>
        <v>0</v>
      </c>
      <c r="K190" s="166" t="s">
        <v>1</v>
      </c>
      <c r="L190" s="170"/>
      <c r="M190" s="171" t="s">
        <v>1</v>
      </c>
      <c r="N190" s="172" t="s">
        <v>39</v>
      </c>
      <c r="O190" s="54"/>
      <c r="P190" s="159">
        <f>O190*H190</f>
        <v>0</v>
      </c>
      <c r="Q190" s="159">
        <v>1.08E-3</v>
      </c>
      <c r="R190" s="159">
        <f>Q190*H190</f>
        <v>2.16E-3</v>
      </c>
      <c r="S190" s="159">
        <v>0</v>
      </c>
      <c r="T190" s="160">
        <f>S190*H190</f>
        <v>0</v>
      </c>
      <c r="AR190" s="161" t="s">
        <v>139</v>
      </c>
      <c r="AT190" s="161" t="s">
        <v>136</v>
      </c>
      <c r="AU190" s="161" t="s">
        <v>130</v>
      </c>
      <c r="AY190" s="16" t="s">
        <v>123</v>
      </c>
      <c r="BE190" s="162">
        <f>IF(N190="základná",J190,0)</f>
        <v>0</v>
      </c>
      <c r="BF190" s="162">
        <f>IF(N190="znížená",J190,0)</f>
        <v>0</v>
      </c>
      <c r="BG190" s="162">
        <f>IF(N190="zákl. prenesená",J190,0)</f>
        <v>0</v>
      </c>
      <c r="BH190" s="162">
        <f>IF(N190="zníž. prenesená",J190,0)</f>
        <v>0</v>
      </c>
      <c r="BI190" s="162">
        <f>IF(N190="nulová",J190,0)</f>
        <v>0</v>
      </c>
      <c r="BJ190" s="16" t="s">
        <v>130</v>
      </c>
      <c r="BK190" s="163">
        <f>ROUND(I190*H190,3)</f>
        <v>0</v>
      </c>
      <c r="BL190" s="16" t="s">
        <v>124</v>
      </c>
      <c r="BM190" s="161" t="s">
        <v>247</v>
      </c>
    </row>
    <row r="191" spans="2:65" s="12" customFormat="1" ht="11.25">
      <c r="B191" s="173"/>
      <c r="D191" s="174" t="s">
        <v>153</v>
      </c>
      <c r="E191" s="175" t="s">
        <v>1</v>
      </c>
      <c r="F191" s="176" t="s">
        <v>244</v>
      </c>
      <c r="H191" s="177">
        <v>2</v>
      </c>
      <c r="I191" s="178"/>
      <c r="L191" s="173"/>
      <c r="M191" s="179"/>
      <c r="N191" s="180"/>
      <c r="O191" s="180"/>
      <c r="P191" s="180"/>
      <c r="Q191" s="180"/>
      <c r="R191" s="180"/>
      <c r="S191" s="180"/>
      <c r="T191" s="181"/>
      <c r="AT191" s="175" t="s">
        <v>153</v>
      </c>
      <c r="AU191" s="175" t="s">
        <v>130</v>
      </c>
      <c r="AV191" s="12" t="s">
        <v>130</v>
      </c>
      <c r="AW191" s="12" t="s">
        <v>29</v>
      </c>
      <c r="AX191" s="12" t="s">
        <v>73</v>
      </c>
      <c r="AY191" s="175" t="s">
        <v>123</v>
      </c>
    </row>
    <row r="192" spans="2:65" s="13" customFormat="1" ht="11.25">
      <c r="B192" s="182"/>
      <c r="D192" s="174" t="s">
        <v>153</v>
      </c>
      <c r="E192" s="183" t="s">
        <v>1</v>
      </c>
      <c r="F192" s="184" t="s">
        <v>155</v>
      </c>
      <c r="H192" s="185">
        <v>2</v>
      </c>
      <c r="I192" s="186"/>
      <c r="L192" s="182"/>
      <c r="M192" s="187"/>
      <c r="N192" s="188"/>
      <c r="O192" s="188"/>
      <c r="P192" s="188"/>
      <c r="Q192" s="188"/>
      <c r="R192" s="188"/>
      <c r="S192" s="188"/>
      <c r="T192" s="189"/>
      <c r="AT192" s="183" t="s">
        <v>153</v>
      </c>
      <c r="AU192" s="183" t="s">
        <v>130</v>
      </c>
      <c r="AV192" s="13" t="s">
        <v>124</v>
      </c>
      <c r="AW192" s="13" t="s">
        <v>29</v>
      </c>
      <c r="AX192" s="13" t="s">
        <v>81</v>
      </c>
      <c r="AY192" s="183" t="s">
        <v>123</v>
      </c>
    </row>
    <row r="193" spans="2:65" s="1" customFormat="1" ht="24" customHeight="1">
      <c r="B193" s="150"/>
      <c r="C193" s="151" t="s">
        <v>248</v>
      </c>
      <c r="D193" s="151" t="s">
        <v>126</v>
      </c>
      <c r="E193" s="152" t="s">
        <v>249</v>
      </c>
      <c r="F193" s="153" t="s">
        <v>250</v>
      </c>
      <c r="G193" s="154" t="s">
        <v>221</v>
      </c>
      <c r="H193" s="155">
        <v>2</v>
      </c>
      <c r="I193" s="156"/>
      <c r="J193" s="155">
        <f>ROUND(I193*H193,3)</f>
        <v>0</v>
      </c>
      <c r="K193" s="153" t="s">
        <v>1</v>
      </c>
      <c r="L193" s="31"/>
      <c r="M193" s="157" t="s">
        <v>1</v>
      </c>
      <c r="N193" s="158" t="s">
        <v>39</v>
      </c>
      <c r="O193" s="54"/>
      <c r="P193" s="159">
        <f>O193*H193</f>
        <v>0</v>
      </c>
      <c r="Q193" s="159">
        <v>0</v>
      </c>
      <c r="R193" s="159">
        <f>Q193*H193</f>
        <v>0</v>
      </c>
      <c r="S193" s="159">
        <v>1.9E-3</v>
      </c>
      <c r="T193" s="160">
        <f>S193*H193</f>
        <v>3.8E-3</v>
      </c>
      <c r="AR193" s="161" t="s">
        <v>124</v>
      </c>
      <c r="AT193" s="161" t="s">
        <v>126</v>
      </c>
      <c r="AU193" s="161" t="s">
        <v>130</v>
      </c>
      <c r="AY193" s="16" t="s">
        <v>123</v>
      </c>
      <c r="BE193" s="162">
        <f>IF(N193="základná",J193,0)</f>
        <v>0</v>
      </c>
      <c r="BF193" s="162">
        <f>IF(N193="znížená",J193,0)</f>
        <v>0</v>
      </c>
      <c r="BG193" s="162">
        <f>IF(N193="zákl. prenesená",J193,0)</f>
        <v>0</v>
      </c>
      <c r="BH193" s="162">
        <f>IF(N193="zníž. prenesená",J193,0)</f>
        <v>0</v>
      </c>
      <c r="BI193" s="162">
        <f>IF(N193="nulová",J193,0)</f>
        <v>0</v>
      </c>
      <c r="BJ193" s="16" t="s">
        <v>130</v>
      </c>
      <c r="BK193" s="163">
        <f>ROUND(I193*H193,3)</f>
        <v>0</v>
      </c>
      <c r="BL193" s="16" t="s">
        <v>124</v>
      </c>
      <c r="BM193" s="161" t="s">
        <v>251</v>
      </c>
    </row>
    <row r="194" spans="2:65" s="12" customFormat="1" ht="11.25">
      <c r="B194" s="173"/>
      <c r="D194" s="174" t="s">
        <v>153</v>
      </c>
      <c r="E194" s="175" t="s">
        <v>1</v>
      </c>
      <c r="F194" s="176" t="s">
        <v>244</v>
      </c>
      <c r="H194" s="177">
        <v>2</v>
      </c>
      <c r="I194" s="178"/>
      <c r="L194" s="173"/>
      <c r="M194" s="179"/>
      <c r="N194" s="180"/>
      <c r="O194" s="180"/>
      <c r="P194" s="180"/>
      <c r="Q194" s="180"/>
      <c r="R194" s="180"/>
      <c r="S194" s="180"/>
      <c r="T194" s="181"/>
      <c r="AT194" s="175" t="s">
        <v>153</v>
      </c>
      <c r="AU194" s="175" t="s">
        <v>130</v>
      </c>
      <c r="AV194" s="12" t="s">
        <v>130</v>
      </c>
      <c r="AW194" s="12" t="s">
        <v>29</v>
      </c>
      <c r="AX194" s="12" t="s">
        <v>73</v>
      </c>
      <c r="AY194" s="175" t="s">
        <v>123</v>
      </c>
    </row>
    <row r="195" spans="2:65" s="13" customFormat="1" ht="11.25">
      <c r="B195" s="182"/>
      <c r="D195" s="174" t="s">
        <v>153</v>
      </c>
      <c r="E195" s="183" t="s">
        <v>1</v>
      </c>
      <c r="F195" s="184" t="s">
        <v>155</v>
      </c>
      <c r="H195" s="185">
        <v>2</v>
      </c>
      <c r="I195" s="186"/>
      <c r="L195" s="182"/>
      <c r="M195" s="190"/>
      <c r="N195" s="191"/>
      <c r="O195" s="191"/>
      <c r="P195" s="191"/>
      <c r="Q195" s="191"/>
      <c r="R195" s="191"/>
      <c r="S195" s="191"/>
      <c r="T195" s="192"/>
      <c r="AT195" s="183" t="s">
        <v>153</v>
      </c>
      <c r="AU195" s="183" t="s">
        <v>130</v>
      </c>
      <c r="AV195" s="13" t="s">
        <v>124</v>
      </c>
      <c r="AW195" s="13" t="s">
        <v>29</v>
      </c>
      <c r="AX195" s="13" t="s">
        <v>81</v>
      </c>
      <c r="AY195" s="183" t="s">
        <v>123</v>
      </c>
    </row>
    <row r="196" spans="2:65" s="1" customFormat="1" ht="6.95" customHeight="1">
      <c r="B196" s="43"/>
      <c r="C196" s="44"/>
      <c r="D196" s="44"/>
      <c r="E196" s="44"/>
      <c r="F196" s="44"/>
      <c r="G196" s="44"/>
      <c r="H196" s="44"/>
      <c r="I196" s="111"/>
      <c r="J196" s="44"/>
      <c r="K196" s="44"/>
      <c r="L196" s="31"/>
    </row>
  </sheetData>
  <autoFilter ref="C124:K195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2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85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73</v>
      </c>
    </row>
    <row r="4" spans="2:46" ht="24.95" customHeight="1">
      <c r="B4" s="19"/>
      <c r="D4" s="20" t="s">
        <v>92</v>
      </c>
      <c r="L4" s="19"/>
      <c r="M4" s="89" t="s">
        <v>9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14</v>
      </c>
      <c r="L6" s="19"/>
    </row>
    <row r="7" spans="2:46" ht="16.5" customHeight="1">
      <c r="B7" s="19"/>
      <c r="E7" s="244" t="str">
        <f>'Rekapitulácia stavby'!K6</f>
        <v>Zníženie energetickej náročnosti materskej školy v obci Markušovce</v>
      </c>
      <c r="F7" s="245"/>
      <c r="G7" s="245"/>
      <c r="H7" s="245"/>
      <c r="L7" s="19"/>
    </row>
    <row r="8" spans="2:46" s="1" customFormat="1" ht="12" customHeight="1">
      <c r="B8" s="31"/>
      <c r="D8" s="26" t="s">
        <v>93</v>
      </c>
      <c r="I8" s="90"/>
      <c r="L8" s="31"/>
    </row>
    <row r="9" spans="2:46" s="1" customFormat="1" ht="36.950000000000003" customHeight="1">
      <c r="B9" s="31"/>
      <c r="E9" s="224" t="s">
        <v>252</v>
      </c>
      <c r="F9" s="246"/>
      <c r="G9" s="246"/>
      <c r="H9" s="246"/>
      <c r="I9" s="90"/>
      <c r="L9" s="31"/>
    </row>
    <row r="10" spans="2:46" s="1" customFormat="1" ht="11.25">
      <c r="B10" s="31"/>
      <c r="I10" s="90"/>
      <c r="L10" s="31"/>
    </row>
    <row r="11" spans="2:46" s="1" customFormat="1" ht="12" customHeight="1">
      <c r="B11" s="31"/>
      <c r="D11" s="26" t="s">
        <v>16</v>
      </c>
      <c r="F11" s="24" t="s">
        <v>1</v>
      </c>
      <c r="I11" s="91" t="s">
        <v>17</v>
      </c>
      <c r="J11" s="24" t="s">
        <v>1</v>
      </c>
      <c r="L11" s="31"/>
    </row>
    <row r="12" spans="2:46" s="1" customFormat="1" ht="12" customHeight="1">
      <c r="B12" s="31"/>
      <c r="D12" s="26" t="s">
        <v>18</v>
      </c>
      <c r="F12" s="24" t="s">
        <v>19</v>
      </c>
      <c r="I12" s="91" t="s">
        <v>20</v>
      </c>
      <c r="J12" s="51" t="str">
        <f>'Rekapitulácia stavby'!AN8</f>
        <v>14. 3. 2019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22</v>
      </c>
      <c r="I14" s="91" t="s">
        <v>23</v>
      </c>
      <c r="J14" s="24" t="str">
        <f>IF('Rekapitulácia stavby'!AN10="","",'Rekapitulácia stavby'!AN10)</f>
        <v/>
      </c>
      <c r="L14" s="31"/>
    </row>
    <row r="15" spans="2:46" s="1" customFormat="1" ht="18" customHeight="1">
      <c r="B15" s="31"/>
      <c r="E15" s="24" t="str">
        <f>IF('Rekapitulácia stavby'!E11="","",'Rekapitulácia stavby'!E11)</f>
        <v xml:space="preserve"> </v>
      </c>
      <c r="I15" s="91" t="s">
        <v>25</v>
      </c>
      <c r="J15" s="24" t="str">
        <f>IF('Rekapitulácia stavby'!AN11="","",'Rekapitulácia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26</v>
      </c>
      <c r="I17" s="91" t="s">
        <v>23</v>
      </c>
      <c r="J17" s="27" t="str">
        <f>'Rekapitulácia stavby'!AN13</f>
        <v>Vyplň údaj</v>
      </c>
      <c r="L17" s="31"/>
    </row>
    <row r="18" spans="2:12" s="1" customFormat="1" ht="18" customHeight="1">
      <c r="B18" s="31"/>
      <c r="E18" s="247" t="str">
        <f>'Rekapitulácia stavby'!E14</f>
        <v>Vyplň údaj</v>
      </c>
      <c r="F18" s="227"/>
      <c r="G18" s="227"/>
      <c r="H18" s="227"/>
      <c r="I18" s="91" t="s">
        <v>25</v>
      </c>
      <c r="J18" s="27" t="str">
        <f>'Rekapitulácia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28</v>
      </c>
      <c r="I20" s="91" t="s">
        <v>23</v>
      </c>
      <c r="J20" s="24" t="str">
        <f>IF('Rekapitulácia stavby'!AN16="","",'Rekapitulácia stavby'!AN16)</f>
        <v/>
      </c>
      <c r="L20" s="31"/>
    </row>
    <row r="21" spans="2:12" s="1" customFormat="1" ht="18" customHeight="1">
      <c r="B21" s="31"/>
      <c r="E21" s="24" t="str">
        <f>IF('Rekapitulácia stavby'!E17="","",'Rekapitulácia stavby'!E17)</f>
        <v xml:space="preserve"> </v>
      </c>
      <c r="I21" s="91" t="s">
        <v>25</v>
      </c>
      <c r="J21" s="24" t="str">
        <f>IF('Rekapitulácia stavby'!AN17="","",'Rekapitulácia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31</v>
      </c>
      <c r="I23" s="91" t="s">
        <v>23</v>
      </c>
      <c r="J23" s="24" t="str">
        <f>IF('Rekapitulácia stavby'!AN19="","",'Rekapitulácia stavby'!AN19)</f>
        <v/>
      </c>
      <c r="L23" s="31"/>
    </row>
    <row r="24" spans="2:12" s="1" customFormat="1" ht="18" customHeight="1">
      <c r="B24" s="31"/>
      <c r="E24" s="24" t="str">
        <f>IF('Rekapitulácia stavby'!E20="","",'Rekapitulácia stavby'!E20)</f>
        <v xml:space="preserve"> </v>
      </c>
      <c r="I24" s="91" t="s">
        <v>25</v>
      </c>
      <c r="J24" s="24" t="str">
        <f>IF('Rekapitulácia stavby'!AN20="","",'Rekapitulácia stavby'!AN20)</f>
        <v/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32</v>
      </c>
      <c r="I26" s="90"/>
      <c r="L26" s="31"/>
    </row>
    <row r="27" spans="2:12" s="7" customFormat="1" ht="16.5" customHeight="1">
      <c r="B27" s="92"/>
      <c r="E27" s="231" t="s">
        <v>1</v>
      </c>
      <c r="F27" s="231"/>
      <c r="G27" s="231"/>
      <c r="H27" s="231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33</v>
      </c>
      <c r="I30" s="90"/>
      <c r="J30" s="65">
        <f>ROUND(J120,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96" t="s">
        <v>34</v>
      </c>
      <c r="J32" s="34" t="s">
        <v>36</v>
      </c>
      <c r="L32" s="31"/>
    </row>
    <row r="33" spans="2:12" s="1" customFormat="1" ht="14.45" customHeight="1">
      <c r="B33" s="31"/>
      <c r="D33" s="97" t="s">
        <v>37</v>
      </c>
      <c r="E33" s="26" t="s">
        <v>38</v>
      </c>
      <c r="F33" s="98">
        <f>ROUND((SUM(BE120:BE201)),  2)</f>
        <v>0</v>
      </c>
      <c r="I33" s="99">
        <v>0.2</v>
      </c>
      <c r="J33" s="98">
        <f>ROUND(((SUM(BE120:BE201))*I33),  2)</f>
        <v>0</v>
      </c>
      <c r="L33" s="31"/>
    </row>
    <row r="34" spans="2:12" s="1" customFormat="1" ht="14.45" customHeight="1">
      <c r="B34" s="31"/>
      <c r="E34" s="26" t="s">
        <v>39</v>
      </c>
      <c r="F34" s="98">
        <f>ROUND((SUM(BF120:BF201)),  2)</f>
        <v>0</v>
      </c>
      <c r="I34" s="99">
        <v>0.2</v>
      </c>
      <c r="J34" s="98">
        <f>ROUND(((SUM(BF120:BF201))*I34),  2)</f>
        <v>0</v>
      </c>
      <c r="L34" s="31"/>
    </row>
    <row r="35" spans="2:12" s="1" customFormat="1" ht="14.45" hidden="1" customHeight="1">
      <c r="B35" s="31"/>
      <c r="E35" s="26" t="s">
        <v>40</v>
      </c>
      <c r="F35" s="98">
        <f>ROUND((SUM(BG120:BG201)),  2)</f>
        <v>0</v>
      </c>
      <c r="I35" s="99">
        <v>0.2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41</v>
      </c>
      <c r="F36" s="98">
        <f>ROUND((SUM(BH120:BH201)),  2)</f>
        <v>0</v>
      </c>
      <c r="I36" s="99">
        <v>0.2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42</v>
      </c>
      <c r="F37" s="98">
        <f>ROUND((SUM(BI120:BI201)),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43</v>
      </c>
      <c r="E39" s="56"/>
      <c r="F39" s="56"/>
      <c r="G39" s="102" t="s">
        <v>44</v>
      </c>
      <c r="H39" s="103" t="s">
        <v>45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107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48</v>
      </c>
      <c r="E61" s="33"/>
      <c r="F61" s="108" t="s">
        <v>49</v>
      </c>
      <c r="G61" s="42" t="s">
        <v>48</v>
      </c>
      <c r="H61" s="33"/>
      <c r="I61" s="109"/>
      <c r="J61" s="110" t="s">
        <v>49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107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48</v>
      </c>
      <c r="E76" s="33"/>
      <c r="F76" s="108" t="s">
        <v>49</v>
      </c>
      <c r="G76" s="42" t="s">
        <v>48</v>
      </c>
      <c r="H76" s="33"/>
      <c r="I76" s="109"/>
      <c r="J76" s="110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95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14</v>
      </c>
      <c r="I84" s="90"/>
      <c r="L84" s="31"/>
    </row>
    <row r="85" spans="2:47" s="1" customFormat="1" ht="16.5" customHeight="1">
      <c r="B85" s="31"/>
      <c r="E85" s="244" t="str">
        <f>E7</f>
        <v>Zníženie energetickej náročnosti materskej školy v obci Markušovce</v>
      </c>
      <c r="F85" s="245"/>
      <c r="G85" s="245"/>
      <c r="H85" s="245"/>
      <c r="I85" s="90"/>
      <c r="L85" s="31"/>
    </row>
    <row r="86" spans="2:47" s="1" customFormat="1" ht="12" customHeight="1">
      <c r="B86" s="31"/>
      <c r="C86" s="26" t="s">
        <v>93</v>
      </c>
      <c r="I86" s="90"/>
      <c r="L86" s="31"/>
    </row>
    <row r="87" spans="2:47" s="1" customFormat="1" ht="16.5" customHeight="1">
      <c r="B87" s="31"/>
      <c r="E87" s="224" t="str">
        <f>E9</f>
        <v>02 - Rozpocet s VV I - 02 - Okná a dvere</v>
      </c>
      <c r="F87" s="246"/>
      <c r="G87" s="246"/>
      <c r="H87" s="246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18</v>
      </c>
      <c r="F89" s="24" t="str">
        <f>F12</f>
        <v>Markušovce</v>
      </c>
      <c r="I89" s="91" t="s">
        <v>20</v>
      </c>
      <c r="J89" s="51" t="str">
        <f>IF(J12="","",J12)</f>
        <v>14. 3. 2019</v>
      </c>
      <c r="L89" s="31"/>
    </row>
    <row r="90" spans="2:47" s="1" customFormat="1" ht="6.95" customHeight="1">
      <c r="B90" s="31"/>
      <c r="I90" s="90"/>
      <c r="L90" s="31"/>
    </row>
    <row r="91" spans="2:47" s="1" customFormat="1" ht="15.2" customHeight="1">
      <c r="B91" s="31"/>
      <c r="C91" s="26" t="s">
        <v>22</v>
      </c>
      <c r="F91" s="24" t="str">
        <f>E15</f>
        <v xml:space="preserve"> </v>
      </c>
      <c r="I91" s="91" t="s">
        <v>28</v>
      </c>
      <c r="J91" s="29" t="str">
        <f>E21</f>
        <v xml:space="preserve"> </v>
      </c>
      <c r="L91" s="31"/>
    </row>
    <row r="92" spans="2:47" s="1" customFormat="1" ht="15.2" customHeight="1">
      <c r="B92" s="31"/>
      <c r="C92" s="26" t="s">
        <v>26</v>
      </c>
      <c r="F92" s="24" t="str">
        <f>IF(E18="","",E18)</f>
        <v>Vyplň údaj</v>
      </c>
      <c r="I92" s="91" t="s">
        <v>31</v>
      </c>
      <c r="J92" s="29" t="str">
        <f>E24</f>
        <v xml:space="preserve"> 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96</v>
      </c>
      <c r="D94" s="100"/>
      <c r="E94" s="100"/>
      <c r="F94" s="100"/>
      <c r="G94" s="100"/>
      <c r="H94" s="100"/>
      <c r="I94" s="114"/>
      <c r="J94" s="115" t="s">
        <v>97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98</v>
      </c>
      <c r="I96" s="90"/>
      <c r="J96" s="65">
        <f>J120</f>
        <v>0</v>
      </c>
      <c r="L96" s="31"/>
      <c r="AU96" s="16" t="s">
        <v>99</v>
      </c>
    </row>
    <row r="97" spans="2:12" s="8" customFormat="1" ht="24.95" customHeight="1">
      <c r="B97" s="117"/>
      <c r="D97" s="118" t="s">
        <v>100</v>
      </c>
      <c r="E97" s="119"/>
      <c r="F97" s="119"/>
      <c r="G97" s="119"/>
      <c r="H97" s="119"/>
      <c r="I97" s="120"/>
      <c r="J97" s="121">
        <f>J121</f>
        <v>0</v>
      </c>
      <c r="L97" s="117"/>
    </row>
    <row r="98" spans="2:12" s="9" customFormat="1" ht="19.899999999999999" customHeight="1">
      <c r="B98" s="122"/>
      <c r="D98" s="123" t="s">
        <v>102</v>
      </c>
      <c r="E98" s="124"/>
      <c r="F98" s="124"/>
      <c r="G98" s="124"/>
      <c r="H98" s="124"/>
      <c r="I98" s="125"/>
      <c r="J98" s="126">
        <f>J122</f>
        <v>0</v>
      </c>
      <c r="L98" s="122"/>
    </row>
    <row r="99" spans="2:12" s="8" customFormat="1" ht="24.95" customHeight="1">
      <c r="B99" s="117"/>
      <c r="D99" s="118" t="s">
        <v>103</v>
      </c>
      <c r="E99" s="119"/>
      <c r="F99" s="119"/>
      <c r="G99" s="119"/>
      <c r="H99" s="119"/>
      <c r="I99" s="120"/>
      <c r="J99" s="121">
        <f>J165</f>
        <v>0</v>
      </c>
      <c r="L99" s="117"/>
    </row>
    <row r="100" spans="2:12" s="9" customFormat="1" ht="19.899999999999999" customHeight="1">
      <c r="B100" s="122"/>
      <c r="D100" s="123" t="s">
        <v>253</v>
      </c>
      <c r="E100" s="124"/>
      <c r="F100" s="124"/>
      <c r="G100" s="124"/>
      <c r="H100" s="124"/>
      <c r="I100" s="125"/>
      <c r="J100" s="126">
        <f>J166</f>
        <v>0</v>
      </c>
      <c r="L100" s="122"/>
    </row>
    <row r="101" spans="2:12" s="1" customFormat="1" ht="21.75" customHeight="1">
      <c r="B101" s="31"/>
      <c r="I101" s="90"/>
      <c r="L101" s="31"/>
    </row>
    <row r="102" spans="2:12" s="1" customFormat="1" ht="6.95" customHeight="1">
      <c r="B102" s="43"/>
      <c r="C102" s="44"/>
      <c r="D102" s="44"/>
      <c r="E102" s="44"/>
      <c r="F102" s="44"/>
      <c r="G102" s="44"/>
      <c r="H102" s="44"/>
      <c r="I102" s="111"/>
      <c r="J102" s="44"/>
      <c r="K102" s="44"/>
      <c r="L102" s="31"/>
    </row>
    <row r="106" spans="2:12" s="1" customFormat="1" ht="6.95" customHeight="1">
      <c r="B106" s="45"/>
      <c r="C106" s="46"/>
      <c r="D106" s="46"/>
      <c r="E106" s="46"/>
      <c r="F106" s="46"/>
      <c r="G106" s="46"/>
      <c r="H106" s="46"/>
      <c r="I106" s="112"/>
      <c r="J106" s="46"/>
      <c r="K106" s="46"/>
      <c r="L106" s="31"/>
    </row>
    <row r="107" spans="2:12" s="1" customFormat="1" ht="24.95" customHeight="1">
      <c r="B107" s="31"/>
      <c r="C107" s="20" t="s">
        <v>109</v>
      </c>
      <c r="I107" s="90"/>
      <c r="L107" s="31"/>
    </row>
    <row r="108" spans="2:12" s="1" customFormat="1" ht="6.95" customHeight="1">
      <c r="B108" s="31"/>
      <c r="I108" s="90"/>
      <c r="L108" s="31"/>
    </row>
    <row r="109" spans="2:12" s="1" customFormat="1" ht="12" customHeight="1">
      <c r="B109" s="31"/>
      <c r="C109" s="26" t="s">
        <v>14</v>
      </c>
      <c r="I109" s="90"/>
      <c r="L109" s="31"/>
    </row>
    <row r="110" spans="2:12" s="1" customFormat="1" ht="16.5" customHeight="1">
      <c r="B110" s="31"/>
      <c r="E110" s="244" t="str">
        <f>E7</f>
        <v>Zníženie energetickej náročnosti materskej školy v obci Markušovce</v>
      </c>
      <c r="F110" s="245"/>
      <c r="G110" s="245"/>
      <c r="H110" s="245"/>
      <c r="I110" s="90"/>
      <c r="L110" s="31"/>
    </row>
    <row r="111" spans="2:12" s="1" customFormat="1" ht="12" customHeight="1">
      <c r="B111" s="31"/>
      <c r="C111" s="26" t="s">
        <v>93</v>
      </c>
      <c r="I111" s="90"/>
      <c r="L111" s="31"/>
    </row>
    <row r="112" spans="2:12" s="1" customFormat="1" ht="16.5" customHeight="1">
      <c r="B112" s="31"/>
      <c r="E112" s="224" t="str">
        <f>E9</f>
        <v>02 - Rozpocet s VV I - 02 - Okná a dvere</v>
      </c>
      <c r="F112" s="246"/>
      <c r="G112" s="246"/>
      <c r="H112" s="246"/>
      <c r="I112" s="90"/>
      <c r="L112" s="31"/>
    </row>
    <row r="113" spans="2:65" s="1" customFormat="1" ht="6.95" customHeight="1">
      <c r="B113" s="31"/>
      <c r="I113" s="90"/>
      <c r="L113" s="31"/>
    </row>
    <row r="114" spans="2:65" s="1" customFormat="1" ht="12" customHeight="1">
      <c r="B114" s="31"/>
      <c r="C114" s="26" t="s">
        <v>18</v>
      </c>
      <c r="F114" s="24" t="str">
        <f>F12</f>
        <v>Markušovce</v>
      </c>
      <c r="I114" s="91" t="s">
        <v>20</v>
      </c>
      <c r="J114" s="51" t="str">
        <f>IF(J12="","",J12)</f>
        <v>14. 3. 2019</v>
      </c>
      <c r="L114" s="31"/>
    </row>
    <row r="115" spans="2:65" s="1" customFormat="1" ht="6.95" customHeight="1">
      <c r="B115" s="31"/>
      <c r="I115" s="90"/>
      <c r="L115" s="31"/>
    </row>
    <row r="116" spans="2:65" s="1" customFormat="1" ht="15.2" customHeight="1">
      <c r="B116" s="31"/>
      <c r="C116" s="26" t="s">
        <v>22</v>
      </c>
      <c r="F116" s="24" t="str">
        <f>E15</f>
        <v xml:space="preserve"> </v>
      </c>
      <c r="I116" s="91" t="s">
        <v>28</v>
      </c>
      <c r="J116" s="29" t="str">
        <f>E21</f>
        <v xml:space="preserve"> </v>
      </c>
      <c r="L116" s="31"/>
    </row>
    <row r="117" spans="2:65" s="1" customFormat="1" ht="15.2" customHeight="1">
      <c r="B117" s="31"/>
      <c r="C117" s="26" t="s">
        <v>26</v>
      </c>
      <c r="F117" s="24" t="str">
        <f>IF(E18="","",E18)</f>
        <v>Vyplň údaj</v>
      </c>
      <c r="I117" s="91" t="s">
        <v>31</v>
      </c>
      <c r="J117" s="29" t="str">
        <f>E24</f>
        <v xml:space="preserve"> </v>
      </c>
      <c r="L117" s="31"/>
    </row>
    <row r="118" spans="2:65" s="1" customFormat="1" ht="10.35" customHeight="1">
      <c r="B118" s="31"/>
      <c r="I118" s="90"/>
      <c r="L118" s="31"/>
    </row>
    <row r="119" spans="2:65" s="10" customFormat="1" ht="29.25" customHeight="1">
      <c r="B119" s="127"/>
      <c r="C119" s="128" t="s">
        <v>110</v>
      </c>
      <c r="D119" s="129" t="s">
        <v>58</v>
      </c>
      <c r="E119" s="129" t="s">
        <v>54</v>
      </c>
      <c r="F119" s="129" t="s">
        <v>55</v>
      </c>
      <c r="G119" s="129" t="s">
        <v>111</v>
      </c>
      <c r="H119" s="129" t="s">
        <v>112</v>
      </c>
      <c r="I119" s="130" t="s">
        <v>113</v>
      </c>
      <c r="J119" s="131" t="s">
        <v>97</v>
      </c>
      <c r="K119" s="132" t="s">
        <v>114</v>
      </c>
      <c r="L119" s="127"/>
      <c r="M119" s="58" t="s">
        <v>1</v>
      </c>
      <c r="N119" s="59" t="s">
        <v>37</v>
      </c>
      <c r="O119" s="59" t="s">
        <v>115</v>
      </c>
      <c r="P119" s="59" t="s">
        <v>116</v>
      </c>
      <c r="Q119" s="59" t="s">
        <v>117</v>
      </c>
      <c r="R119" s="59" t="s">
        <v>118</v>
      </c>
      <c r="S119" s="59" t="s">
        <v>119</v>
      </c>
      <c r="T119" s="60" t="s">
        <v>120</v>
      </c>
    </row>
    <row r="120" spans="2:65" s="1" customFormat="1" ht="22.9" customHeight="1">
      <c r="B120" s="31"/>
      <c r="C120" s="63" t="s">
        <v>98</v>
      </c>
      <c r="I120" s="90"/>
      <c r="J120" s="133">
        <f>BK120</f>
        <v>0</v>
      </c>
      <c r="L120" s="31"/>
      <c r="M120" s="61"/>
      <c r="N120" s="52"/>
      <c r="O120" s="52"/>
      <c r="P120" s="134">
        <f>P121+P165</f>
        <v>0</v>
      </c>
      <c r="Q120" s="52"/>
      <c r="R120" s="134">
        <f>R121+R165</f>
        <v>4.4694519999999995</v>
      </c>
      <c r="S120" s="52"/>
      <c r="T120" s="135">
        <f>T121+T165</f>
        <v>3.48251</v>
      </c>
      <c r="AT120" s="16" t="s">
        <v>72</v>
      </c>
      <c r="AU120" s="16" t="s">
        <v>99</v>
      </c>
      <c r="BK120" s="136">
        <f>BK121+BK165</f>
        <v>0</v>
      </c>
    </row>
    <row r="121" spans="2:65" s="11" customFormat="1" ht="25.9" customHeight="1">
      <c r="B121" s="137"/>
      <c r="D121" s="138" t="s">
        <v>72</v>
      </c>
      <c r="E121" s="139" t="s">
        <v>121</v>
      </c>
      <c r="F121" s="139" t="s">
        <v>122</v>
      </c>
      <c r="I121" s="140"/>
      <c r="J121" s="141">
        <f>BK121</f>
        <v>0</v>
      </c>
      <c r="L121" s="137"/>
      <c r="M121" s="142"/>
      <c r="N121" s="143"/>
      <c r="O121" s="143"/>
      <c r="P121" s="144">
        <f>P122</f>
        <v>0</v>
      </c>
      <c r="Q121" s="143"/>
      <c r="R121" s="144">
        <f>R122</f>
        <v>0</v>
      </c>
      <c r="S121" s="143"/>
      <c r="T121" s="145">
        <f>T122</f>
        <v>3.48251</v>
      </c>
      <c r="AR121" s="138" t="s">
        <v>81</v>
      </c>
      <c r="AT121" s="146" t="s">
        <v>72</v>
      </c>
      <c r="AU121" s="146" t="s">
        <v>73</v>
      </c>
      <c r="AY121" s="138" t="s">
        <v>123</v>
      </c>
      <c r="BK121" s="147">
        <f>BK122</f>
        <v>0</v>
      </c>
    </row>
    <row r="122" spans="2:65" s="11" customFormat="1" ht="22.9" customHeight="1">
      <c r="B122" s="137"/>
      <c r="D122" s="138" t="s">
        <v>72</v>
      </c>
      <c r="E122" s="148" t="s">
        <v>140</v>
      </c>
      <c r="F122" s="148" t="s">
        <v>141</v>
      </c>
      <c r="I122" s="140"/>
      <c r="J122" s="149">
        <f>BK122</f>
        <v>0</v>
      </c>
      <c r="L122" s="137"/>
      <c r="M122" s="142"/>
      <c r="N122" s="143"/>
      <c r="O122" s="143"/>
      <c r="P122" s="144">
        <f>SUM(P123:P164)</f>
        <v>0</v>
      </c>
      <c r="Q122" s="143"/>
      <c r="R122" s="144">
        <f>SUM(R123:R164)</f>
        <v>0</v>
      </c>
      <c r="S122" s="143"/>
      <c r="T122" s="145">
        <f>SUM(T123:T164)</f>
        <v>3.48251</v>
      </c>
      <c r="AR122" s="138" t="s">
        <v>81</v>
      </c>
      <c r="AT122" s="146" t="s">
        <v>72</v>
      </c>
      <c r="AU122" s="146" t="s">
        <v>81</v>
      </c>
      <c r="AY122" s="138" t="s">
        <v>123</v>
      </c>
      <c r="BK122" s="147">
        <f>SUM(BK123:BK164)</f>
        <v>0</v>
      </c>
    </row>
    <row r="123" spans="2:65" s="1" customFormat="1" ht="16.5" customHeight="1">
      <c r="B123" s="150"/>
      <c r="C123" s="151" t="s">
        <v>81</v>
      </c>
      <c r="D123" s="151" t="s">
        <v>126</v>
      </c>
      <c r="E123" s="152" t="s">
        <v>254</v>
      </c>
      <c r="F123" s="153" t="s">
        <v>255</v>
      </c>
      <c r="G123" s="154" t="s">
        <v>203</v>
      </c>
      <c r="H123" s="155">
        <v>311.2</v>
      </c>
      <c r="I123" s="156"/>
      <c r="J123" s="155">
        <f>ROUND(I123*H123,3)</f>
        <v>0</v>
      </c>
      <c r="K123" s="153" t="s">
        <v>1</v>
      </c>
      <c r="L123" s="31"/>
      <c r="M123" s="157" t="s">
        <v>1</v>
      </c>
      <c r="N123" s="158" t="s">
        <v>39</v>
      </c>
      <c r="O123" s="54"/>
      <c r="P123" s="159">
        <f>O123*H123</f>
        <v>0</v>
      </c>
      <c r="Q123" s="159">
        <v>0</v>
      </c>
      <c r="R123" s="159">
        <f>Q123*H123</f>
        <v>0</v>
      </c>
      <c r="S123" s="159">
        <v>8.0000000000000002E-3</v>
      </c>
      <c r="T123" s="160">
        <f>S123*H123</f>
        <v>2.4895999999999998</v>
      </c>
      <c r="AR123" s="161" t="s">
        <v>124</v>
      </c>
      <c r="AT123" s="161" t="s">
        <v>126</v>
      </c>
      <c r="AU123" s="161" t="s">
        <v>130</v>
      </c>
      <c r="AY123" s="16" t="s">
        <v>123</v>
      </c>
      <c r="BE123" s="162">
        <f>IF(N123="základná",J123,0)</f>
        <v>0</v>
      </c>
      <c r="BF123" s="162">
        <f>IF(N123="znížená",J123,0)</f>
        <v>0</v>
      </c>
      <c r="BG123" s="162">
        <f>IF(N123="zákl. prenesená",J123,0)</f>
        <v>0</v>
      </c>
      <c r="BH123" s="162">
        <f>IF(N123="zníž. prenesená",J123,0)</f>
        <v>0</v>
      </c>
      <c r="BI123" s="162">
        <f>IF(N123="nulová",J123,0)</f>
        <v>0</v>
      </c>
      <c r="BJ123" s="16" t="s">
        <v>130</v>
      </c>
      <c r="BK123" s="163">
        <f>ROUND(I123*H123,3)</f>
        <v>0</v>
      </c>
      <c r="BL123" s="16" t="s">
        <v>124</v>
      </c>
      <c r="BM123" s="161" t="s">
        <v>124</v>
      </c>
    </row>
    <row r="124" spans="2:65" s="14" customFormat="1" ht="11.25">
      <c r="B124" s="193"/>
      <c r="D124" s="174" t="s">
        <v>153</v>
      </c>
      <c r="E124" s="194" t="s">
        <v>1</v>
      </c>
      <c r="F124" s="195" t="s">
        <v>256</v>
      </c>
      <c r="H124" s="194" t="s">
        <v>1</v>
      </c>
      <c r="I124" s="196"/>
      <c r="L124" s="193"/>
      <c r="M124" s="197"/>
      <c r="N124" s="198"/>
      <c r="O124" s="198"/>
      <c r="P124" s="198"/>
      <c r="Q124" s="198"/>
      <c r="R124" s="198"/>
      <c r="S124" s="198"/>
      <c r="T124" s="199"/>
      <c r="AT124" s="194" t="s">
        <v>153</v>
      </c>
      <c r="AU124" s="194" t="s">
        <v>130</v>
      </c>
      <c r="AV124" s="14" t="s">
        <v>81</v>
      </c>
      <c r="AW124" s="14" t="s">
        <v>29</v>
      </c>
      <c r="AX124" s="14" t="s">
        <v>73</v>
      </c>
      <c r="AY124" s="194" t="s">
        <v>123</v>
      </c>
    </row>
    <row r="125" spans="2:65" s="12" customFormat="1" ht="11.25">
      <c r="B125" s="173"/>
      <c r="D125" s="174" t="s">
        <v>153</v>
      </c>
      <c r="E125" s="175" t="s">
        <v>1</v>
      </c>
      <c r="F125" s="176" t="s">
        <v>257</v>
      </c>
      <c r="H125" s="177">
        <v>15.54</v>
      </c>
      <c r="I125" s="178"/>
      <c r="L125" s="173"/>
      <c r="M125" s="179"/>
      <c r="N125" s="180"/>
      <c r="O125" s="180"/>
      <c r="P125" s="180"/>
      <c r="Q125" s="180"/>
      <c r="R125" s="180"/>
      <c r="S125" s="180"/>
      <c r="T125" s="181"/>
      <c r="AT125" s="175" t="s">
        <v>153</v>
      </c>
      <c r="AU125" s="175" t="s">
        <v>130</v>
      </c>
      <c r="AV125" s="12" t="s">
        <v>130</v>
      </c>
      <c r="AW125" s="12" t="s">
        <v>29</v>
      </c>
      <c r="AX125" s="12" t="s">
        <v>73</v>
      </c>
      <c r="AY125" s="175" t="s">
        <v>123</v>
      </c>
    </row>
    <row r="126" spans="2:65" s="12" customFormat="1" ht="11.25">
      <c r="B126" s="173"/>
      <c r="D126" s="174" t="s">
        <v>153</v>
      </c>
      <c r="E126" s="175" t="s">
        <v>1</v>
      </c>
      <c r="F126" s="176" t="s">
        <v>258</v>
      </c>
      <c r="H126" s="177">
        <v>16.7</v>
      </c>
      <c r="I126" s="178"/>
      <c r="L126" s="173"/>
      <c r="M126" s="179"/>
      <c r="N126" s="180"/>
      <c r="O126" s="180"/>
      <c r="P126" s="180"/>
      <c r="Q126" s="180"/>
      <c r="R126" s="180"/>
      <c r="S126" s="180"/>
      <c r="T126" s="181"/>
      <c r="AT126" s="175" t="s">
        <v>153</v>
      </c>
      <c r="AU126" s="175" t="s">
        <v>130</v>
      </c>
      <c r="AV126" s="12" t="s">
        <v>130</v>
      </c>
      <c r="AW126" s="12" t="s">
        <v>29</v>
      </c>
      <c r="AX126" s="12" t="s">
        <v>73</v>
      </c>
      <c r="AY126" s="175" t="s">
        <v>123</v>
      </c>
    </row>
    <row r="127" spans="2:65" s="12" customFormat="1" ht="11.25">
      <c r="B127" s="173"/>
      <c r="D127" s="174" t="s">
        <v>153</v>
      </c>
      <c r="E127" s="175" t="s">
        <v>1</v>
      </c>
      <c r="F127" s="176" t="s">
        <v>259</v>
      </c>
      <c r="H127" s="177">
        <v>29</v>
      </c>
      <c r="I127" s="178"/>
      <c r="L127" s="173"/>
      <c r="M127" s="179"/>
      <c r="N127" s="180"/>
      <c r="O127" s="180"/>
      <c r="P127" s="180"/>
      <c r="Q127" s="180"/>
      <c r="R127" s="180"/>
      <c r="S127" s="180"/>
      <c r="T127" s="181"/>
      <c r="AT127" s="175" t="s">
        <v>153</v>
      </c>
      <c r="AU127" s="175" t="s">
        <v>130</v>
      </c>
      <c r="AV127" s="12" t="s">
        <v>130</v>
      </c>
      <c r="AW127" s="12" t="s">
        <v>29</v>
      </c>
      <c r="AX127" s="12" t="s">
        <v>73</v>
      </c>
      <c r="AY127" s="175" t="s">
        <v>123</v>
      </c>
    </row>
    <row r="128" spans="2:65" s="14" customFormat="1" ht="11.25">
      <c r="B128" s="193"/>
      <c r="D128" s="174" t="s">
        <v>153</v>
      </c>
      <c r="E128" s="194" t="s">
        <v>1</v>
      </c>
      <c r="F128" s="195" t="s">
        <v>260</v>
      </c>
      <c r="H128" s="194" t="s">
        <v>1</v>
      </c>
      <c r="I128" s="196"/>
      <c r="L128" s="193"/>
      <c r="M128" s="197"/>
      <c r="N128" s="198"/>
      <c r="O128" s="198"/>
      <c r="P128" s="198"/>
      <c r="Q128" s="198"/>
      <c r="R128" s="198"/>
      <c r="S128" s="198"/>
      <c r="T128" s="199"/>
      <c r="AT128" s="194" t="s">
        <v>153</v>
      </c>
      <c r="AU128" s="194" t="s">
        <v>130</v>
      </c>
      <c r="AV128" s="14" t="s">
        <v>81</v>
      </c>
      <c r="AW128" s="14" t="s">
        <v>29</v>
      </c>
      <c r="AX128" s="14" t="s">
        <v>73</v>
      </c>
      <c r="AY128" s="194" t="s">
        <v>123</v>
      </c>
    </row>
    <row r="129" spans="2:65" s="12" customFormat="1" ht="11.25">
      <c r="B129" s="173"/>
      <c r="D129" s="174" t="s">
        <v>153</v>
      </c>
      <c r="E129" s="175" t="s">
        <v>1</v>
      </c>
      <c r="F129" s="176" t="s">
        <v>261</v>
      </c>
      <c r="H129" s="177">
        <v>12</v>
      </c>
      <c r="I129" s="178"/>
      <c r="L129" s="173"/>
      <c r="M129" s="179"/>
      <c r="N129" s="180"/>
      <c r="O129" s="180"/>
      <c r="P129" s="180"/>
      <c r="Q129" s="180"/>
      <c r="R129" s="180"/>
      <c r="S129" s="180"/>
      <c r="T129" s="181"/>
      <c r="AT129" s="175" t="s">
        <v>153</v>
      </c>
      <c r="AU129" s="175" t="s">
        <v>130</v>
      </c>
      <c r="AV129" s="12" t="s">
        <v>130</v>
      </c>
      <c r="AW129" s="12" t="s">
        <v>29</v>
      </c>
      <c r="AX129" s="12" t="s">
        <v>73</v>
      </c>
      <c r="AY129" s="175" t="s">
        <v>123</v>
      </c>
    </row>
    <row r="130" spans="2:65" s="12" customFormat="1" ht="11.25">
      <c r="B130" s="173"/>
      <c r="D130" s="174" t="s">
        <v>153</v>
      </c>
      <c r="E130" s="175" t="s">
        <v>1</v>
      </c>
      <c r="F130" s="176" t="s">
        <v>262</v>
      </c>
      <c r="H130" s="177">
        <v>14.4</v>
      </c>
      <c r="I130" s="178"/>
      <c r="L130" s="173"/>
      <c r="M130" s="179"/>
      <c r="N130" s="180"/>
      <c r="O130" s="180"/>
      <c r="P130" s="180"/>
      <c r="Q130" s="180"/>
      <c r="R130" s="180"/>
      <c r="S130" s="180"/>
      <c r="T130" s="181"/>
      <c r="AT130" s="175" t="s">
        <v>153</v>
      </c>
      <c r="AU130" s="175" t="s">
        <v>130</v>
      </c>
      <c r="AV130" s="12" t="s">
        <v>130</v>
      </c>
      <c r="AW130" s="12" t="s">
        <v>29</v>
      </c>
      <c r="AX130" s="12" t="s">
        <v>73</v>
      </c>
      <c r="AY130" s="175" t="s">
        <v>123</v>
      </c>
    </row>
    <row r="131" spans="2:65" s="12" customFormat="1" ht="11.25">
      <c r="B131" s="173"/>
      <c r="D131" s="174" t="s">
        <v>153</v>
      </c>
      <c r="E131" s="175" t="s">
        <v>1</v>
      </c>
      <c r="F131" s="176" t="s">
        <v>263</v>
      </c>
      <c r="H131" s="177">
        <v>21</v>
      </c>
      <c r="I131" s="178"/>
      <c r="L131" s="173"/>
      <c r="M131" s="179"/>
      <c r="N131" s="180"/>
      <c r="O131" s="180"/>
      <c r="P131" s="180"/>
      <c r="Q131" s="180"/>
      <c r="R131" s="180"/>
      <c r="S131" s="180"/>
      <c r="T131" s="181"/>
      <c r="AT131" s="175" t="s">
        <v>153</v>
      </c>
      <c r="AU131" s="175" t="s">
        <v>130</v>
      </c>
      <c r="AV131" s="12" t="s">
        <v>130</v>
      </c>
      <c r="AW131" s="12" t="s">
        <v>29</v>
      </c>
      <c r="AX131" s="12" t="s">
        <v>73</v>
      </c>
      <c r="AY131" s="175" t="s">
        <v>123</v>
      </c>
    </row>
    <row r="132" spans="2:65" s="12" customFormat="1" ht="11.25">
      <c r="B132" s="173"/>
      <c r="D132" s="174" t="s">
        <v>153</v>
      </c>
      <c r="E132" s="175" t="s">
        <v>1</v>
      </c>
      <c r="F132" s="176" t="s">
        <v>264</v>
      </c>
      <c r="H132" s="177">
        <v>6.84</v>
      </c>
      <c r="I132" s="178"/>
      <c r="L132" s="173"/>
      <c r="M132" s="179"/>
      <c r="N132" s="180"/>
      <c r="O132" s="180"/>
      <c r="P132" s="180"/>
      <c r="Q132" s="180"/>
      <c r="R132" s="180"/>
      <c r="S132" s="180"/>
      <c r="T132" s="181"/>
      <c r="AT132" s="175" t="s">
        <v>153</v>
      </c>
      <c r="AU132" s="175" t="s">
        <v>130</v>
      </c>
      <c r="AV132" s="12" t="s">
        <v>130</v>
      </c>
      <c r="AW132" s="12" t="s">
        <v>29</v>
      </c>
      <c r="AX132" s="12" t="s">
        <v>73</v>
      </c>
      <c r="AY132" s="175" t="s">
        <v>123</v>
      </c>
    </row>
    <row r="133" spans="2:65" s="14" customFormat="1" ht="11.25">
      <c r="B133" s="193"/>
      <c r="D133" s="174" t="s">
        <v>153</v>
      </c>
      <c r="E133" s="194" t="s">
        <v>1</v>
      </c>
      <c r="F133" s="195" t="s">
        <v>265</v>
      </c>
      <c r="H133" s="194" t="s">
        <v>1</v>
      </c>
      <c r="I133" s="196"/>
      <c r="L133" s="193"/>
      <c r="M133" s="197"/>
      <c r="N133" s="198"/>
      <c r="O133" s="198"/>
      <c r="P133" s="198"/>
      <c r="Q133" s="198"/>
      <c r="R133" s="198"/>
      <c r="S133" s="198"/>
      <c r="T133" s="199"/>
      <c r="AT133" s="194" t="s">
        <v>153</v>
      </c>
      <c r="AU133" s="194" t="s">
        <v>130</v>
      </c>
      <c r="AV133" s="14" t="s">
        <v>81</v>
      </c>
      <c r="AW133" s="14" t="s">
        <v>29</v>
      </c>
      <c r="AX133" s="14" t="s">
        <v>73</v>
      </c>
      <c r="AY133" s="194" t="s">
        <v>123</v>
      </c>
    </row>
    <row r="134" spans="2:65" s="12" customFormat="1" ht="11.25">
      <c r="B134" s="173"/>
      <c r="D134" s="174" t="s">
        <v>153</v>
      </c>
      <c r="E134" s="175" t="s">
        <v>1</v>
      </c>
      <c r="F134" s="176" t="s">
        <v>266</v>
      </c>
      <c r="H134" s="177">
        <v>6</v>
      </c>
      <c r="I134" s="178"/>
      <c r="L134" s="173"/>
      <c r="M134" s="179"/>
      <c r="N134" s="180"/>
      <c r="O134" s="180"/>
      <c r="P134" s="180"/>
      <c r="Q134" s="180"/>
      <c r="R134" s="180"/>
      <c r="S134" s="180"/>
      <c r="T134" s="181"/>
      <c r="AT134" s="175" t="s">
        <v>153</v>
      </c>
      <c r="AU134" s="175" t="s">
        <v>130</v>
      </c>
      <c r="AV134" s="12" t="s">
        <v>130</v>
      </c>
      <c r="AW134" s="12" t="s">
        <v>29</v>
      </c>
      <c r="AX134" s="12" t="s">
        <v>73</v>
      </c>
      <c r="AY134" s="175" t="s">
        <v>123</v>
      </c>
    </row>
    <row r="135" spans="2:65" s="12" customFormat="1" ht="11.25">
      <c r="B135" s="173"/>
      <c r="D135" s="174" t="s">
        <v>153</v>
      </c>
      <c r="E135" s="175" t="s">
        <v>1</v>
      </c>
      <c r="F135" s="176" t="s">
        <v>267</v>
      </c>
      <c r="H135" s="177">
        <v>8.08</v>
      </c>
      <c r="I135" s="178"/>
      <c r="L135" s="173"/>
      <c r="M135" s="179"/>
      <c r="N135" s="180"/>
      <c r="O135" s="180"/>
      <c r="P135" s="180"/>
      <c r="Q135" s="180"/>
      <c r="R135" s="180"/>
      <c r="S135" s="180"/>
      <c r="T135" s="181"/>
      <c r="AT135" s="175" t="s">
        <v>153</v>
      </c>
      <c r="AU135" s="175" t="s">
        <v>130</v>
      </c>
      <c r="AV135" s="12" t="s">
        <v>130</v>
      </c>
      <c r="AW135" s="12" t="s">
        <v>29</v>
      </c>
      <c r="AX135" s="12" t="s">
        <v>73</v>
      </c>
      <c r="AY135" s="175" t="s">
        <v>123</v>
      </c>
    </row>
    <row r="136" spans="2:65" s="12" customFormat="1" ht="11.25">
      <c r="B136" s="173"/>
      <c r="D136" s="174" t="s">
        <v>153</v>
      </c>
      <c r="E136" s="175" t="s">
        <v>1</v>
      </c>
      <c r="F136" s="176" t="s">
        <v>268</v>
      </c>
      <c r="H136" s="177">
        <v>35.159999999999997</v>
      </c>
      <c r="I136" s="178"/>
      <c r="L136" s="173"/>
      <c r="M136" s="179"/>
      <c r="N136" s="180"/>
      <c r="O136" s="180"/>
      <c r="P136" s="180"/>
      <c r="Q136" s="180"/>
      <c r="R136" s="180"/>
      <c r="S136" s="180"/>
      <c r="T136" s="181"/>
      <c r="AT136" s="175" t="s">
        <v>153</v>
      </c>
      <c r="AU136" s="175" t="s">
        <v>130</v>
      </c>
      <c r="AV136" s="12" t="s">
        <v>130</v>
      </c>
      <c r="AW136" s="12" t="s">
        <v>29</v>
      </c>
      <c r="AX136" s="12" t="s">
        <v>73</v>
      </c>
      <c r="AY136" s="175" t="s">
        <v>123</v>
      </c>
    </row>
    <row r="137" spans="2:65" s="14" customFormat="1" ht="11.25">
      <c r="B137" s="193"/>
      <c r="D137" s="174" t="s">
        <v>153</v>
      </c>
      <c r="E137" s="194" t="s">
        <v>1</v>
      </c>
      <c r="F137" s="195" t="s">
        <v>269</v>
      </c>
      <c r="H137" s="194" t="s">
        <v>1</v>
      </c>
      <c r="I137" s="196"/>
      <c r="L137" s="193"/>
      <c r="M137" s="197"/>
      <c r="N137" s="198"/>
      <c r="O137" s="198"/>
      <c r="P137" s="198"/>
      <c r="Q137" s="198"/>
      <c r="R137" s="198"/>
      <c r="S137" s="198"/>
      <c r="T137" s="199"/>
      <c r="AT137" s="194" t="s">
        <v>153</v>
      </c>
      <c r="AU137" s="194" t="s">
        <v>130</v>
      </c>
      <c r="AV137" s="14" t="s">
        <v>81</v>
      </c>
      <c r="AW137" s="14" t="s">
        <v>29</v>
      </c>
      <c r="AX137" s="14" t="s">
        <v>73</v>
      </c>
      <c r="AY137" s="194" t="s">
        <v>123</v>
      </c>
    </row>
    <row r="138" spans="2:65" s="12" customFormat="1" ht="11.25">
      <c r="B138" s="173"/>
      <c r="D138" s="174" t="s">
        <v>153</v>
      </c>
      <c r="E138" s="175" t="s">
        <v>1</v>
      </c>
      <c r="F138" s="176" t="s">
        <v>270</v>
      </c>
      <c r="H138" s="177">
        <v>105.6</v>
      </c>
      <c r="I138" s="178"/>
      <c r="L138" s="173"/>
      <c r="M138" s="179"/>
      <c r="N138" s="180"/>
      <c r="O138" s="180"/>
      <c r="P138" s="180"/>
      <c r="Q138" s="180"/>
      <c r="R138" s="180"/>
      <c r="S138" s="180"/>
      <c r="T138" s="181"/>
      <c r="AT138" s="175" t="s">
        <v>153</v>
      </c>
      <c r="AU138" s="175" t="s">
        <v>130</v>
      </c>
      <c r="AV138" s="12" t="s">
        <v>130</v>
      </c>
      <c r="AW138" s="12" t="s">
        <v>29</v>
      </c>
      <c r="AX138" s="12" t="s">
        <v>73</v>
      </c>
      <c r="AY138" s="175" t="s">
        <v>123</v>
      </c>
    </row>
    <row r="139" spans="2:65" s="12" customFormat="1" ht="11.25">
      <c r="B139" s="173"/>
      <c r="D139" s="174" t="s">
        <v>153</v>
      </c>
      <c r="E139" s="175" t="s">
        <v>1</v>
      </c>
      <c r="F139" s="176" t="s">
        <v>271</v>
      </c>
      <c r="H139" s="177">
        <v>40.880000000000003</v>
      </c>
      <c r="I139" s="178"/>
      <c r="L139" s="173"/>
      <c r="M139" s="179"/>
      <c r="N139" s="180"/>
      <c r="O139" s="180"/>
      <c r="P139" s="180"/>
      <c r="Q139" s="180"/>
      <c r="R139" s="180"/>
      <c r="S139" s="180"/>
      <c r="T139" s="181"/>
      <c r="AT139" s="175" t="s">
        <v>153</v>
      </c>
      <c r="AU139" s="175" t="s">
        <v>130</v>
      </c>
      <c r="AV139" s="12" t="s">
        <v>130</v>
      </c>
      <c r="AW139" s="12" t="s">
        <v>29</v>
      </c>
      <c r="AX139" s="12" t="s">
        <v>73</v>
      </c>
      <c r="AY139" s="175" t="s">
        <v>123</v>
      </c>
    </row>
    <row r="140" spans="2:65" s="13" customFormat="1" ht="11.25">
      <c r="B140" s="182"/>
      <c r="D140" s="174" t="s">
        <v>153</v>
      </c>
      <c r="E140" s="183" t="s">
        <v>1</v>
      </c>
      <c r="F140" s="184" t="s">
        <v>155</v>
      </c>
      <c r="H140" s="185">
        <v>311.2</v>
      </c>
      <c r="I140" s="186"/>
      <c r="L140" s="182"/>
      <c r="M140" s="187"/>
      <c r="N140" s="188"/>
      <c r="O140" s="188"/>
      <c r="P140" s="188"/>
      <c r="Q140" s="188"/>
      <c r="R140" s="188"/>
      <c r="S140" s="188"/>
      <c r="T140" s="189"/>
      <c r="AT140" s="183" t="s">
        <v>153</v>
      </c>
      <c r="AU140" s="183" t="s">
        <v>130</v>
      </c>
      <c r="AV140" s="13" t="s">
        <v>124</v>
      </c>
      <c r="AW140" s="13" t="s">
        <v>29</v>
      </c>
      <c r="AX140" s="13" t="s">
        <v>81</v>
      </c>
      <c r="AY140" s="183" t="s">
        <v>123</v>
      </c>
    </row>
    <row r="141" spans="2:65" s="1" customFormat="1" ht="16.5" customHeight="1">
      <c r="B141" s="150"/>
      <c r="C141" s="151" t="s">
        <v>130</v>
      </c>
      <c r="D141" s="151" t="s">
        <v>126</v>
      </c>
      <c r="E141" s="152" t="s">
        <v>272</v>
      </c>
      <c r="F141" s="153" t="s">
        <v>273</v>
      </c>
      <c r="G141" s="154" t="s">
        <v>203</v>
      </c>
      <c r="H141" s="155">
        <v>20.96</v>
      </c>
      <c r="I141" s="156"/>
      <c r="J141" s="155">
        <f>ROUND(I141*H141,3)</f>
        <v>0</v>
      </c>
      <c r="K141" s="153" t="s">
        <v>1</v>
      </c>
      <c r="L141" s="31"/>
      <c r="M141" s="157" t="s">
        <v>1</v>
      </c>
      <c r="N141" s="158" t="s">
        <v>39</v>
      </c>
      <c r="O141" s="54"/>
      <c r="P141" s="159">
        <f>O141*H141</f>
        <v>0</v>
      </c>
      <c r="Q141" s="159">
        <v>0</v>
      </c>
      <c r="R141" s="159">
        <f>Q141*H141</f>
        <v>0</v>
      </c>
      <c r="S141" s="159">
        <v>5.0000000000000001E-3</v>
      </c>
      <c r="T141" s="160">
        <f>S141*H141</f>
        <v>0.1048</v>
      </c>
      <c r="AR141" s="161" t="s">
        <v>124</v>
      </c>
      <c r="AT141" s="161" t="s">
        <v>126</v>
      </c>
      <c r="AU141" s="161" t="s">
        <v>130</v>
      </c>
      <c r="AY141" s="16" t="s">
        <v>123</v>
      </c>
      <c r="BE141" s="162">
        <f>IF(N141="základná",J141,0)</f>
        <v>0</v>
      </c>
      <c r="BF141" s="162">
        <f>IF(N141="znížená",J141,0)</f>
        <v>0</v>
      </c>
      <c r="BG141" s="162">
        <f>IF(N141="zákl. prenesená",J141,0)</f>
        <v>0</v>
      </c>
      <c r="BH141" s="162">
        <f>IF(N141="zníž. prenesená",J141,0)</f>
        <v>0</v>
      </c>
      <c r="BI141" s="162">
        <f>IF(N141="nulová",J141,0)</f>
        <v>0</v>
      </c>
      <c r="BJ141" s="16" t="s">
        <v>130</v>
      </c>
      <c r="BK141" s="163">
        <f>ROUND(I141*H141,3)</f>
        <v>0</v>
      </c>
      <c r="BL141" s="16" t="s">
        <v>124</v>
      </c>
      <c r="BM141" s="161" t="s">
        <v>134</v>
      </c>
    </row>
    <row r="142" spans="2:65" s="12" customFormat="1" ht="11.25">
      <c r="B142" s="173"/>
      <c r="D142" s="174" t="s">
        <v>153</v>
      </c>
      <c r="E142" s="175" t="s">
        <v>1</v>
      </c>
      <c r="F142" s="176" t="s">
        <v>274</v>
      </c>
      <c r="H142" s="177">
        <v>20.96</v>
      </c>
      <c r="I142" s="178"/>
      <c r="L142" s="173"/>
      <c r="M142" s="179"/>
      <c r="N142" s="180"/>
      <c r="O142" s="180"/>
      <c r="P142" s="180"/>
      <c r="Q142" s="180"/>
      <c r="R142" s="180"/>
      <c r="S142" s="180"/>
      <c r="T142" s="181"/>
      <c r="AT142" s="175" t="s">
        <v>153</v>
      </c>
      <c r="AU142" s="175" t="s">
        <v>130</v>
      </c>
      <c r="AV142" s="12" t="s">
        <v>130</v>
      </c>
      <c r="AW142" s="12" t="s">
        <v>29</v>
      </c>
      <c r="AX142" s="12" t="s">
        <v>73</v>
      </c>
      <c r="AY142" s="175" t="s">
        <v>123</v>
      </c>
    </row>
    <row r="143" spans="2:65" s="13" customFormat="1" ht="11.25">
      <c r="B143" s="182"/>
      <c r="D143" s="174" t="s">
        <v>153</v>
      </c>
      <c r="E143" s="183" t="s">
        <v>1</v>
      </c>
      <c r="F143" s="184" t="s">
        <v>155</v>
      </c>
      <c r="H143" s="185">
        <v>20.96</v>
      </c>
      <c r="I143" s="186"/>
      <c r="L143" s="182"/>
      <c r="M143" s="187"/>
      <c r="N143" s="188"/>
      <c r="O143" s="188"/>
      <c r="P143" s="188"/>
      <c r="Q143" s="188"/>
      <c r="R143" s="188"/>
      <c r="S143" s="188"/>
      <c r="T143" s="189"/>
      <c r="AT143" s="183" t="s">
        <v>153</v>
      </c>
      <c r="AU143" s="183" t="s">
        <v>130</v>
      </c>
      <c r="AV143" s="13" t="s">
        <v>124</v>
      </c>
      <c r="AW143" s="13" t="s">
        <v>29</v>
      </c>
      <c r="AX143" s="13" t="s">
        <v>81</v>
      </c>
      <c r="AY143" s="183" t="s">
        <v>123</v>
      </c>
    </row>
    <row r="144" spans="2:65" s="1" customFormat="1" ht="24" customHeight="1">
      <c r="B144" s="150"/>
      <c r="C144" s="151" t="s">
        <v>135</v>
      </c>
      <c r="D144" s="151" t="s">
        <v>126</v>
      </c>
      <c r="E144" s="152" t="s">
        <v>275</v>
      </c>
      <c r="F144" s="153" t="s">
        <v>276</v>
      </c>
      <c r="G144" s="154" t="s">
        <v>133</v>
      </c>
      <c r="H144" s="155">
        <v>14.097</v>
      </c>
      <c r="I144" s="156"/>
      <c r="J144" s="155">
        <f>ROUND(I144*H144,3)</f>
        <v>0</v>
      </c>
      <c r="K144" s="153" t="s">
        <v>1</v>
      </c>
      <c r="L144" s="31"/>
      <c r="M144" s="157" t="s">
        <v>1</v>
      </c>
      <c r="N144" s="158" t="s">
        <v>39</v>
      </c>
      <c r="O144" s="54"/>
      <c r="P144" s="159">
        <f>O144*H144</f>
        <v>0</v>
      </c>
      <c r="Q144" s="159">
        <v>0</v>
      </c>
      <c r="R144" s="159">
        <f>Q144*H144</f>
        <v>0</v>
      </c>
      <c r="S144" s="159">
        <v>6.2999929062921206E-2</v>
      </c>
      <c r="T144" s="160">
        <f>S144*H144</f>
        <v>0.88811000000000018</v>
      </c>
      <c r="AR144" s="161" t="s">
        <v>124</v>
      </c>
      <c r="AT144" s="161" t="s">
        <v>126</v>
      </c>
      <c r="AU144" s="161" t="s">
        <v>130</v>
      </c>
      <c r="AY144" s="16" t="s">
        <v>123</v>
      </c>
      <c r="BE144" s="162">
        <f>IF(N144="základná",J144,0)</f>
        <v>0</v>
      </c>
      <c r="BF144" s="162">
        <f>IF(N144="znížená",J144,0)</f>
        <v>0</v>
      </c>
      <c r="BG144" s="162">
        <f>IF(N144="zákl. prenesená",J144,0)</f>
        <v>0</v>
      </c>
      <c r="BH144" s="162">
        <f>IF(N144="zníž. prenesená",J144,0)</f>
        <v>0</v>
      </c>
      <c r="BI144" s="162">
        <f>IF(N144="nulová",J144,0)</f>
        <v>0</v>
      </c>
      <c r="BJ144" s="16" t="s">
        <v>130</v>
      </c>
      <c r="BK144" s="163">
        <f>ROUND(I144*H144,3)</f>
        <v>0</v>
      </c>
      <c r="BL144" s="16" t="s">
        <v>124</v>
      </c>
      <c r="BM144" s="161" t="s">
        <v>139</v>
      </c>
    </row>
    <row r="145" spans="2:65" s="12" customFormat="1" ht="11.25">
      <c r="B145" s="173"/>
      <c r="D145" s="174" t="s">
        <v>153</v>
      </c>
      <c r="E145" s="175" t="s">
        <v>1</v>
      </c>
      <c r="F145" s="176" t="s">
        <v>277</v>
      </c>
      <c r="H145" s="177">
        <v>4.1719999999999997</v>
      </c>
      <c r="I145" s="178"/>
      <c r="L145" s="173"/>
      <c r="M145" s="179"/>
      <c r="N145" s="180"/>
      <c r="O145" s="180"/>
      <c r="P145" s="180"/>
      <c r="Q145" s="180"/>
      <c r="R145" s="180"/>
      <c r="S145" s="180"/>
      <c r="T145" s="181"/>
      <c r="AT145" s="175" t="s">
        <v>153</v>
      </c>
      <c r="AU145" s="175" t="s">
        <v>130</v>
      </c>
      <c r="AV145" s="12" t="s">
        <v>130</v>
      </c>
      <c r="AW145" s="12" t="s">
        <v>29</v>
      </c>
      <c r="AX145" s="12" t="s">
        <v>73</v>
      </c>
      <c r="AY145" s="175" t="s">
        <v>123</v>
      </c>
    </row>
    <row r="146" spans="2:65" s="12" customFormat="1" ht="11.25">
      <c r="B146" s="173"/>
      <c r="D146" s="174" t="s">
        <v>153</v>
      </c>
      <c r="E146" s="175" t="s">
        <v>1</v>
      </c>
      <c r="F146" s="176" t="s">
        <v>278</v>
      </c>
      <c r="H146" s="177">
        <v>2.7250000000000001</v>
      </c>
      <c r="I146" s="178"/>
      <c r="L146" s="173"/>
      <c r="M146" s="179"/>
      <c r="N146" s="180"/>
      <c r="O146" s="180"/>
      <c r="P146" s="180"/>
      <c r="Q146" s="180"/>
      <c r="R146" s="180"/>
      <c r="S146" s="180"/>
      <c r="T146" s="181"/>
      <c r="AT146" s="175" t="s">
        <v>153</v>
      </c>
      <c r="AU146" s="175" t="s">
        <v>130</v>
      </c>
      <c r="AV146" s="12" t="s">
        <v>130</v>
      </c>
      <c r="AW146" s="12" t="s">
        <v>29</v>
      </c>
      <c r="AX146" s="12" t="s">
        <v>73</v>
      </c>
      <c r="AY146" s="175" t="s">
        <v>123</v>
      </c>
    </row>
    <row r="147" spans="2:65" s="12" customFormat="1" ht="11.25">
      <c r="B147" s="173"/>
      <c r="D147" s="174" t="s">
        <v>153</v>
      </c>
      <c r="E147" s="175" t="s">
        <v>1</v>
      </c>
      <c r="F147" s="176" t="s">
        <v>279</v>
      </c>
      <c r="H147" s="177">
        <v>7.2</v>
      </c>
      <c r="I147" s="178"/>
      <c r="L147" s="173"/>
      <c r="M147" s="179"/>
      <c r="N147" s="180"/>
      <c r="O147" s="180"/>
      <c r="P147" s="180"/>
      <c r="Q147" s="180"/>
      <c r="R147" s="180"/>
      <c r="S147" s="180"/>
      <c r="T147" s="181"/>
      <c r="AT147" s="175" t="s">
        <v>153</v>
      </c>
      <c r="AU147" s="175" t="s">
        <v>130</v>
      </c>
      <c r="AV147" s="12" t="s">
        <v>130</v>
      </c>
      <c r="AW147" s="12" t="s">
        <v>29</v>
      </c>
      <c r="AX147" s="12" t="s">
        <v>73</v>
      </c>
      <c r="AY147" s="175" t="s">
        <v>123</v>
      </c>
    </row>
    <row r="148" spans="2:65" s="13" customFormat="1" ht="11.25">
      <c r="B148" s="182"/>
      <c r="D148" s="174" t="s">
        <v>153</v>
      </c>
      <c r="E148" s="183" t="s">
        <v>1</v>
      </c>
      <c r="F148" s="184" t="s">
        <v>155</v>
      </c>
      <c r="H148" s="185">
        <v>14.097000000000001</v>
      </c>
      <c r="I148" s="186"/>
      <c r="L148" s="182"/>
      <c r="M148" s="187"/>
      <c r="N148" s="188"/>
      <c r="O148" s="188"/>
      <c r="P148" s="188"/>
      <c r="Q148" s="188"/>
      <c r="R148" s="188"/>
      <c r="S148" s="188"/>
      <c r="T148" s="189"/>
      <c r="AT148" s="183" t="s">
        <v>153</v>
      </c>
      <c r="AU148" s="183" t="s">
        <v>130</v>
      </c>
      <c r="AV148" s="13" t="s">
        <v>124</v>
      </c>
      <c r="AW148" s="13" t="s">
        <v>29</v>
      </c>
      <c r="AX148" s="13" t="s">
        <v>81</v>
      </c>
      <c r="AY148" s="183" t="s">
        <v>123</v>
      </c>
    </row>
    <row r="149" spans="2:65" s="1" customFormat="1" ht="24" customHeight="1">
      <c r="B149" s="150"/>
      <c r="C149" s="151" t="s">
        <v>124</v>
      </c>
      <c r="D149" s="151" t="s">
        <v>126</v>
      </c>
      <c r="E149" s="152" t="s">
        <v>149</v>
      </c>
      <c r="F149" s="153" t="s">
        <v>150</v>
      </c>
      <c r="G149" s="154" t="s">
        <v>151</v>
      </c>
      <c r="H149" s="155">
        <v>3.4830000000000001</v>
      </c>
      <c r="I149" s="156"/>
      <c r="J149" s="155">
        <f>ROUND(I149*H149,3)</f>
        <v>0</v>
      </c>
      <c r="K149" s="153" t="s">
        <v>1</v>
      </c>
      <c r="L149" s="31"/>
      <c r="M149" s="157" t="s">
        <v>1</v>
      </c>
      <c r="N149" s="158" t="s">
        <v>39</v>
      </c>
      <c r="O149" s="54"/>
      <c r="P149" s="159">
        <f>O149*H149</f>
        <v>0</v>
      </c>
      <c r="Q149" s="159">
        <v>0</v>
      </c>
      <c r="R149" s="159">
        <f>Q149*H149</f>
        <v>0</v>
      </c>
      <c r="S149" s="159">
        <v>0</v>
      </c>
      <c r="T149" s="160">
        <f>S149*H149</f>
        <v>0</v>
      </c>
      <c r="AR149" s="161" t="s">
        <v>124</v>
      </c>
      <c r="AT149" s="161" t="s">
        <v>126</v>
      </c>
      <c r="AU149" s="161" t="s">
        <v>130</v>
      </c>
      <c r="AY149" s="16" t="s">
        <v>123</v>
      </c>
      <c r="BE149" s="162">
        <f>IF(N149="základná",J149,0)</f>
        <v>0</v>
      </c>
      <c r="BF149" s="162">
        <f>IF(N149="znížená",J149,0)</f>
        <v>0</v>
      </c>
      <c r="BG149" s="162">
        <f>IF(N149="zákl. prenesená",J149,0)</f>
        <v>0</v>
      </c>
      <c r="BH149" s="162">
        <f>IF(N149="zníž. prenesená",J149,0)</f>
        <v>0</v>
      </c>
      <c r="BI149" s="162">
        <f>IF(N149="nulová",J149,0)</f>
        <v>0</v>
      </c>
      <c r="BJ149" s="16" t="s">
        <v>130</v>
      </c>
      <c r="BK149" s="163">
        <f>ROUND(I149*H149,3)</f>
        <v>0</v>
      </c>
      <c r="BL149" s="16" t="s">
        <v>124</v>
      </c>
      <c r="BM149" s="161" t="s">
        <v>144</v>
      </c>
    </row>
    <row r="150" spans="2:65" s="12" customFormat="1" ht="11.25">
      <c r="B150" s="173"/>
      <c r="D150" s="174" t="s">
        <v>153</v>
      </c>
      <c r="E150" s="175" t="s">
        <v>1</v>
      </c>
      <c r="F150" s="176" t="s">
        <v>280</v>
      </c>
      <c r="H150" s="177">
        <v>3.4830000000000001</v>
      </c>
      <c r="I150" s="178"/>
      <c r="L150" s="173"/>
      <c r="M150" s="179"/>
      <c r="N150" s="180"/>
      <c r="O150" s="180"/>
      <c r="P150" s="180"/>
      <c r="Q150" s="180"/>
      <c r="R150" s="180"/>
      <c r="S150" s="180"/>
      <c r="T150" s="181"/>
      <c r="AT150" s="175" t="s">
        <v>153</v>
      </c>
      <c r="AU150" s="175" t="s">
        <v>130</v>
      </c>
      <c r="AV150" s="12" t="s">
        <v>130</v>
      </c>
      <c r="AW150" s="12" t="s">
        <v>29</v>
      </c>
      <c r="AX150" s="12" t="s">
        <v>73</v>
      </c>
      <c r="AY150" s="175" t="s">
        <v>123</v>
      </c>
    </row>
    <row r="151" spans="2:65" s="13" customFormat="1" ht="11.25">
      <c r="B151" s="182"/>
      <c r="D151" s="174" t="s">
        <v>153</v>
      </c>
      <c r="E151" s="183" t="s">
        <v>1</v>
      </c>
      <c r="F151" s="184" t="s">
        <v>155</v>
      </c>
      <c r="H151" s="185">
        <v>3.4830000000000001</v>
      </c>
      <c r="I151" s="186"/>
      <c r="L151" s="182"/>
      <c r="M151" s="187"/>
      <c r="N151" s="188"/>
      <c r="O151" s="188"/>
      <c r="P151" s="188"/>
      <c r="Q151" s="188"/>
      <c r="R151" s="188"/>
      <c r="S151" s="188"/>
      <c r="T151" s="189"/>
      <c r="AT151" s="183" t="s">
        <v>153</v>
      </c>
      <c r="AU151" s="183" t="s">
        <v>130</v>
      </c>
      <c r="AV151" s="13" t="s">
        <v>124</v>
      </c>
      <c r="AW151" s="13" t="s">
        <v>29</v>
      </c>
      <c r="AX151" s="13" t="s">
        <v>81</v>
      </c>
      <c r="AY151" s="183" t="s">
        <v>123</v>
      </c>
    </row>
    <row r="152" spans="2:65" s="1" customFormat="1" ht="16.5" customHeight="1">
      <c r="B152" s="150"/>
      <c r="C152" s="151" t="s">
        <v>145</v>
      </c>
      <c r="D152" s="151" t="s">
        <v>126</v>
      </c>
      <c r="E152" s="152" t="s">
        <v>157</v>
      </c>
      <c r="F152" s="153" t="s">
        <v>158</v>
      </c>
      <c r="G152" s="154" t="s">
        <v>151</v>
      </c>
      <c r="H152" s="155">
        <v>3.4830000000000001</v>
      </c>
      <c r="I152" s="156"/>
      <c r="J152" s="155">
        <f>ROUND(I152*H152,3)</f>
        <v>0</v>
      </c>
      <c r="K152" s="153" t="s">
        <v>1</v>
      </c>
      <c r="L152" s="31"/>
      <c r="M152" s="157" t="s">
        <v>1</v>
      </c>
      <c r="N152" s="158" t="s">
        <v>39</v>
      </c>
      <c r="O152" s="54"/>
      <c r="P152" s="159">
        <f>O152*H152</f>
        <v>0</v>
      </c>
      <c r="Q152" s="159">
        <v>0</v>
      </c>
      <c r="R152" s="159">
        <f>Q152*H152</f>
        <v>0</v>
      </c>
      <c r="S152" s="159">
        <v>0</v>
      </c>
      <c r="T152" s="160">
        <f>S152*H152</f>
        <v>0</v>
      </c>
      <c r="AR152" s="161" t="s">
        <v>124</v>
      </c>
      <c r="AT152" s="161" t="s">
        <v>126</v>
      </c>
      <c r="AU152" s="161" t="s">
        <v>130</v>
      </c>
      <c r="AY152" s="16" t="s">
        <v>123</v>
      </c>
      <c r="BE152" s="162">
        <f>IF(N152="základná",J152,0)</f>
        <v>0</v>
      </c>
      <c r="BF152" s="162">
        <f>IF(N152="znížená",J152,0)</f>
        <v>0</v>
      </c>
      <c r="BG152" s="162">
        <f>IF(N152="zákl. prenesená",J152,0)</f>
        <v>0</v>
      </c>
      <c r="BH152" s="162">
        <f>IF(N152="zníž. prenesená",J152,0)</f>
        <v>0</v>
      </c>
      <c r="BI152" s="162">
        <f>IF(N152="nulová",J152,0)</f>
        <v>0</v>
      </c>
      <c r="BJ152" s="16" t="s">
        <v>130</v>
      </c>
      <c r="BK152" s="163">
        <f>ROUND(I152*H152,3)</f>
        <v>0</v>
      </c>
      <c r="BL152" s="16" t="s">
        <v>124</v>
      </c>
      <c r="BM152" s="161" t="s">
        <v>148</v>
      </c>
    </row>
    <row r="153" spans="2:65" s="12" customFormat="1" ht="11.25">
      <c r="B153" s="173"/>
      <c r="D153" s="174" t="s">
        <v>153</v>
      </c>
      <c r="E153" s="175" t="s">
        <v>1</v>
      </c>
      <c r="F153" s="176" t="s">
        <v>280</v>
      </c>
      <c r="H153" s="177">
        <v>3.4830000000000001</v>
      </c>
      <c r="I153" s="178"/>
      <c r="L153" s="173"/>
      <c r="M153" s="179"/>
      <c r="N153" s="180"/>
      <c r="O153" s="180"/>
      <c r="P153" s="180"/>
      <c r="Q153" s="180"/>
      <c r="R153" s="180"/>
      <c r="S153" s="180"/>
      <c r="T153" s="181"/>
      <c r="AT153" s="175" t="s">
        <v>153</v>
      </c>
      <c r="AU153" s="175" t="s">
        <v>130</v>
      </c>
      <c r="AV153" s="12" t="s">
        <v>130</v>
      </c>
      <c r="AW153" s="12" t="s">
        <v>29</v>
      </c>
      <c r="AX153" s="12" t="s">
        <v>73</v>
      </c>
      <c r="AY153" s="175" t="s">
        <v>123</v>
      </c>
    </row>
    <row r="154" spans="2:65" s="13" customFormat="1" ht="11.25">
      <c r="B154" s="182"/>
      <c r="D154" s="174" t="s">
        <v>153</v>
      </c>
      <c r="E154" s="183" t="s">
        <v>1</v>
      </c>
      <c r="F154" s="184" t="s">
        <v>155</v>
      </c>
      <c r="H154" s="185">
        <v>3.4830000000000001</v>
      </c>
      <c r="I154" s="186"/>
      <c r="L154" s="182"/>
      <c r="M154" s="187"/>
      <c r="N154" s="188"/>
      <c r="O154" s="188"/>
      <c r="P154" s="188"/>
      <c r="Q154" s="188"/>
      <c r="R154" s="188"/>
      <c r="S154" s="188"/>
      <c r="T154" s="189"/>
      <c r="AT154" s="183" t="s">
        <v>153</v>
      </c>
      <c r="AU154" s="183" t="s">
        <v>130</v>
      </c>
      <c r="AV154" s="13" t="s">
        <v>124</v>
      </c>
      <c r="AW154" s="13" t="s">
        <v>29</v>
      </c>
      <c r="AX154" s="13" t="s">
        <v>81</v>
      </c>
      <c r="AY154" s="183" t="s">
        <v>123</v>
      </c>
    </row>
    <row r="155" spans="2:65" s="1" customFormat="1" ht="16.5" customHeight="1">
      <c r="B155" s="150"/>
      <c r="C155" s="151" t="s">
        <v>134</v>
      </c>
      <c r="D155" s="151" t="s">
        <v>126</v>
      </c>
      <c r="E155" s="152" t="s">
        <v>160</v>
      </c>
      <c r="F155" s="153" t="s">
        <v>161</v>
      </c>
      <c r="G155" s="154" t="s">
        <v>151</v>
      </c>
      <c r="H155" s="155">
        <v>3.4830000000000001</v>
      </c>
      <c r="I155" s="156"/>
      <c r="J155" s="155">
        <f>ROUND(I155*H155,3)</f>
        <v>0</v>
      </c>
      <c r="K155" s="153" t="s">
        <v>1</v>
      </c>
      <c r="L155" s="31"/>
      <c r="M155" s="157" t="s">
        <v>1</v>
      </c>
      <c r="N155" s="158" t="s">
        <v>39</v>
      </c>
      <c r="O155" s="54"/>
      <c r="P155" s="159">
        <f>O155*H155</f>
        <v>0</v>
      </c>
      <c r="Q155" s="159">
        <v>0</v>
      </c>
      <c r="R155" s="159">
        <f>Q155*H155</f>
        <v>0</v>
      </c>
      <c r="S155" s="159">
        <v>0</v>
      </c>
      <c r="T155" s="160">
        <f>S155*H155</f>
        <v>0</v>
      </c>
      <c r="AR155" s="161" t="s">
        <v>124</v>
      </c>
      <c r="AT155" s="161" t="s">
        <v>126</v>
      </c>
      <c r="AU155" s="161" t="s">
        <v>130</v>
      </c>
      <c r="AY155" s="16" t="s">
        <v>123</v>
      </c>
      <c r="BE155" s="162">
        <f>IF(N155="základná",J155,0)</f>
        <v>0</v>
      </c>
      <c r="BF155" s="162">
        <f>IF(N155="znížená",J155,0)</f>
        <v>0</v>
      </c>
      <c r="BG155" s="162">
        <f>IF(N155="zákl. prenesená",J155,0)</f>
        <v>0</v>
      </c>
      <c r="BH155" s="162">
        <f>IF(N155="zníž. prenesená",J155,0)</f>
        <v>0</v>
      </c>
      <c r="BI155" s="162">
        <f>IF(N155="nulová",J155,0)</f>
        <v>0</v>
      </c>
      <c r="BJ155" s="16" t="s">
        <v>130</v>
      </c>
      <c r="BK155" s="163">
        <f>ROUND(I155*H155,3)</f>
        <v>0</v>
      </c>
      <c r="BL155" s="16" t="s">
        <v>124</v>
      </c>
      <c r="BM155" s="161" t="s">
        <v>152</v>
      </c>
    </row>
    <row r="156" spans="2:65" s="12" customFormat="1" ht="11.25">
      <c r="B156" s="173"/>
      <c r="D156" s="174" t="s">
        <v>153</v>
      </c>
      <c r="E156" s="175" t="s">
        <v>1</v>
      </c>
      <c r="F156" s="176" t="s">
        <v>280</v>
      </c>
      <c r="H156" s="177">
        <v>3.4830000000000001</v>
      </c>
      <c r="I156" s="178"/>
      <c r="L156" s="173"/>
      <c r="M156" s="179"/>
      <c r="N156" s="180"/>
      <c r="O156" s="180"/>
      <c r="P156" s="180"/>
      <c r="Q156" s="180"/>
      <c r="R156" s="180"/>
      <c r="S156" s="180"/>
      <c r="T156" s="181"/>
      <c r="AT156" s="175" t="s">
        <v>153</v>
      </c>
      <c r="AU156" s="175" t="s">
        <v>130</v>
      </c>
      <c r="AV156" s="12" t="s">
        <v>130</v>
      </c>
      <c r="AW156" s="12" t="s">
        <v>29</v>
      </c>
      <c r="AX156" s="12" t="s">
        <v>73</v>
      </c>
      <c r="AY156" s="175" t="s">
        <v>123</v>
      </c>
    </row>
    <row r="157" spans="2:65" s="13" customFormat="1" ht="11.25">
      <c r="B157" s="182"/>
      <c r="D157" s="174" t="s">
        <v>153</v>
      </c>
      <c r="E157" s="183" t="s">
        <v>1</v>
      </c>
      <c r="F157" s="184" t="s">
        <v>155</v>
      </c>
      <c r="H157" s="185">
        <v>3.4830000000000001</v>
      </c>
      <c r="I157" s="186"/>
      <c r="L157" s="182"/>
      <c r="M157" s="187"/>
      <c r="N157" s="188"/>
      <c r="O157" s="188"/>
      <c r="P157" s="188"/>
      <c r="Q157" s="188"/>
      <c r="R157" s="188"/>
      <c r="S157" s="188"/>
      <c r="T157" s="189"/>
      <c r="AT157" s="183" t="s">
        <v>153</v>
      </c>
      <c r="AU157" s="183" t="s">
        <v>130</v>
      </c>
      <c r="AV157" s="13" t="s">
        <v>124</v>
      </c>
      <c r="AW157" s="13" t="s">
        <v>29</v>
      </c>
      <c r="AX157" s="13" t="s">
        <v>81</v>
      </c>
      <c r="AY157" s="183" t="s">
        <v>123</v>
      </c>
    </row>
    <row r="158" spans="2:65" s="1" customFormat="1" ht="24" customHeight="1">
      <c r="B158" s="150"/>
      <c r="C158" s="151" t="s">
        <v>156</v>
      </c>
      <c r="D158" s="151" t="s">
        <v>126</v>
      </c>
      <c r="E158" s="152" t="s">
        <v>163</v>
      </c>
      <c r="F158" s="153" t="s">
        <v>164</v>
      </c>
      <c r="G158" s="154" t="s">
        <v>151</v>
      </c>
      <c r="H158" s="155">
        <v>20.898</v>
      </c>
      <c r="I158" s="156"/>
      <c r="J158" s="155">
        <f>ROUND(I158*H158,3)</f>
        <v>0</v>
      </c>
      <c r="K158" s="153" t="s">
        <v>1</v>
      </c>
      <c r="L158" s="31"/>
      <c r="M158" s="157" t="s">
        <v>1</v>
      </c>
      <c r="N158" s="158" t="s">
        <v>39</v>
      </c>
      <c r="O158" s="54"/>
      <c r="P158" s="159">
        <f>O158*H158</f>
        <v>0</v>
      </c>
      <c r="Q158" s="159">
        <v>0</v>
      </c>
      <c r="R158" s="159">
        <f>Q158*H158</f>
        <v>0</v>
      </c>
      <c r="S158" s="159">
        <v>0</v>
      </c>
      <c r="T158" s="160">
        <f>S158*H158</f>
        <v>0</v>
      </c>
      <c r="AR158" s="161" t="s">
        <v>124</v>
      </c>
      <c r="AT158" s="161" t="s">
        <v>126</v>
      </c>
      <c r="AU158" s="161" t="s">
        <v>130</v>
      </c>
      <c r="AY158" s="16" t="s">
        <v>123</v>
      </c>
      <c r="BE158" s="162">
        <f>IF(N158="základná",J158,0)</f>
        <v>0</v>
      </c>
      <c r="BF158" s="162">
        <f>IF(N158="znížená",J158,0)</f>
        <v>0</v>
      </c>
      <c r="BG158" s="162">
        <f>IF(N158="zákl. prenesená",J158,0)</f>
        <v>0</v>
      </c>
      <c r="BH158" s="162">
        <f>IF(N158="zníž. prenesená",J158,0)</f>
        <v>0</v>
      </c>
      <c r="BI158" s="162">
        <f>IF(N158="nulová",J158,0)</f>
        <v>0</v>
      </c>
      <c r="BJ158" s="16" t="s">
        <v>130</v>
      </c>
      <c r="BK158" s="163">
        <f>ROUND(I158*H158,3)</f>
        <v>0</v>
      </c>
      <c r="BL158" s="16" t="s">
        <v>124</v>
      </c>
      <c r="BM158" s="161" t="s">
        <v>159</v>
      </c>
    </row>
    <row r="159" spans="2:65" s="14" customFormat="1" ht="11.25">
      <c r="B159" s="193"/>
      <c r="D159" s="174" t="s">
        <v>153</v>
      </c>
      <c r="E159" s="194" t="s">
        <v>1</v>
      </c>
      <c r="F159" s="195" t="s">
        <v>281</v>
      </c>
      <c r="H159" s="194" t="s">
        <v>1</v>
      </c>
      <c r="I159" s="196"/>
      <c r="L159" s="193"/>
      <c r="M159" s="197"/>
      <c r="N159" s="198"/>
      <c r="O159" s="198"/>
      <c r="P159" s="198"/>
      <c r="Q159" s="198"/>
      <c r="R159" s="198"/>
      <c r="S159" s="198"/>
      <c r="T159" s="199"/>
      <c r="AT159" s="194" t="s">
        <v>153</v>
      </c>
      <c r="AU159" s="194" t="s">
        <v>130</v>
      </c>
      <c r="AV159" s="14" t="s">
        <v>81</v>
      </c>
      <c r="AW159" s="14" t="s">
        <v>29</v>
      </c>
      <c r="AX159" s="14" t="s">
        <v>73</v>
      </c>
      <c r="AY159" s="194" t="s">
        <v>123</v>
      </c>
    </row>
    <row r="160" spans="2:65" s="12" customFormat="1" ht="11.25">
      <c r="B160" s="173"/>
      <c r="D160" s="174" t="s">
        <v>153</v>
      </c>
      <c r="E160" s="175" t="s">
        <v>1</v>
      </c>
      <c r="F160" s="176" t="s">
        <v>282</v>
      </c>
      <c r="H160" s="177">
        <v>20.898</v>
      </c>
      <c r="I160" s="178"/>
      <c r="L160" s="173"/>
      <c r="M160" s="179"/>
      <c r="N160" s="180"/>
      <c r="O160" s="180"/>
      <c r="P160" s="180"/>
      <c r="Q160" s="180"/>
      <c r="R160" s="180"/>
      <c r="S160" s="180"/>
      <c r="T160" s="181"/>
      <c r="AT160" s="175" t="s">
        <v>153</v>
      </c>
      <c r="AU160" s="175" t="s">
        <v>130</v>
      </c>
      <c r="AV160" s="12" t="s">
        <v>130</v>
      </c>
      <c r="AW160" s="12" t="s">
        <v>29</v>
      </c>
      <c r="AX160" s="12" t="s">
        <v>73</v>
      </c>
      <c r="AY160" s="175" t="s">
        <v>123</v>
      </c>
    </row>
    <row r="161" spans="2:65" s="13" customFormat="1" ht="11.25">
      <c r="B161" s="182"/>
      <c r="D161" s="174" t="s">
        <v>153</v>
      </c>
      <c r="E161" s="183" t="s">
        <v>1</v>
      </c>
      <c r="F161" s="184" t="s">
        <v>155</v>
      </c>
      <c r="H161" s="185">
        <v>20.898</v>
      </c>
      <c r="I161" s="186"/>
      <c r="L161" s="182"/>
      <c r="M161" s="187"/>
      <c r="N161" s="188"/>
      <c r="O161" s="188"/>
      <c r="P161" s="188"/>
      <c r="Q161" s="188"/>
      <c r="R161" s="188"/>
      <c r="S161" s="188"/>
      <c r="T161" s="189"/>
      <c r="AT161" s="183" t="s">
        <v>153</v>
      </c>
      <c r="AU161" s="183" t="s">
        <v>130</v>
      </c>
      <c r="AV161" s="13" t="s">
        <v>124</v>
      </c>
      <c r="AW161" s="13" t="s">
        <v>29</v>
      </c>
      <c r="AX161" s="13" t="s">
        <v>81</v>
      </c>
      <c r="AY161" s="183" t="s">
        <v>123</v>
      </c>
    </row>
    <row r="162" spans="2:65" s="1" customFormat="1" ht="24" customHeight="1">
      <c r="B162" s="150"/>
      <c r="C162" s="151" t="s">
        <v>139</v>
      </c>
      <c r="D162" s="151" t="s">
        <v>126</v>
      </c>
      <c r="E162" s="152" t="s">
        <v>166</v>
      </c>
      <c r="F162" s="153" t="s">
        <v>167</v>
      </c>
      <c r="G162" s="154" t="s">
        <v>151</v>
      </c>
      <c r="H162" s="155">
        <v>3.4830000000000001</v>
      </c>
      <c r="I162" s="156"/>
      <c r="J162" s="155">
        <f>ROUND(I162*H162,3)</f>
        <v>0</v>
      </c>
      <c r="K162" s="153" t="s">
        <v>1</v>
      </c>
      <c r="L162" s="31"/>
      <c r="M162" s="157" t="s">
        <v>1</v>
      </c>
      <c r="N162" s="158" t="s">
        <v>39</v>
      </c>
      <c r="O162" s="54"/>
      <c r="P162" s="159">
        <f>O162*H162</f>
        <v>0</v>
      </c>
      <c r="Q162" s="159">
        <v>0</v>
      </c>
      <c r="R162" s="159">
        <f>Q162*H162</f>
        <v>0</v>
      </c>
      <c r="S162" s="159">
        <v>0</v>
      </c>
      <c r="T162" s="160">
        <f>S162*H162</f>
        <v>0</v>
      </c>
      <c r="AR162" s="161" t="s">
        <v>124</v>
      </c>
      <c r="AT162" s="161" t="s">
        <v>126</v>
      </c>
      <c r="AU162" s="161" t="s">
        <v>130</v>
      </c>
      <c r="AY162" s="16" t="s">
        <v>123</v>
      </c>
      <c r="BE162" s="162">
        <f>IF(N162="základná",J162,0)</f>
        <v>0</v>
      </c>
      <c r="BF162" s="162">
        <f>IF(N162="znížená",J162,0)</f>
        <v>0</v>
      </c>
      <c r="BG162" s="162">
        <f>IF(N162="zákl. prenesená",J162,0)</f>
        <v>0</v>
      </c>
      <c r="BH162" s="162">
        <f>IF(N162="zníž. prenesená",J162,0)</f>
        <v>0</v>
      </c>
      <c r="BI162" s="162">
        <f>IF(N162="nulová",J162,0)</f>
        <v>0</v>
      </c>
      <c r="BJ162" s="16" t="s">
        <v>130</v>
      </c>
      <c r="BK162" s="163">
        <f>ROUND(I162*H162,3)</f>
        <v>0</v>
      </c>
      <c r="BL162" s="16" t="s">
        <v>124</v>
      </c>
      <c r="BM162" s="161" t="s">
        <v>162</v>
      </c>
    </row>
    <row r="163" spans="2:65" s="12" customFormat="1" ht="11.25">
      <c r="B163" s="173"/>
      <c r="D163" s="174" t="s">
        <v>153</v>
      </c>
      <c r="E163" s="175" t="s">
        <v>1</v>
      </c>
      <c r="F163" s="176" t="s">
        <v>280</v>
      </c>
      <c r="H163" s="177">
        <v>3.4830000000000001</v>
      </c>
      <c r="I163" s="178"/>
      <c r="L163" s="173"/>
      <c r="M163" s="179"/>
      <c r="N163" s="180"/>
      <c r="O163" s="180"/>
      <c r="P163" s="180"/>
      <c r="Q163" s="180"/>
      <c r="R163" s="180"/>
      <c r="S163" s="180"/>
      <c r="T163" s="181"/>
      <c r="AT163" s="175" t="s">
        <v>153</v>
      </c>
      <c r="AU163" s="175" t="s">
        <v>130</v>
      </c>
      <c r="AV163" s="12" t="s">
        <v>130</v>
      </c>
      <c r="AW163" s="12" t="s">
        <v>29</v>
      </c>
      <c r="AX163" s="12" t="s">
        <v>73</v>
      </c>
      <c r="AY163" s="175" t="s">
        <v>123</v>
      </c>
    </row>
    <row r="164" spans="2:65" s="13" customFormat="1" ht="11.25">
      <c r="B164" s="182"/>
      <c r="D164" s="174" t="s">
        <v>153</v>
      </c>
      <c r="E164" s="183" t="s">
        <v>1</v>
      </c>
      <c r="F164" s="184" t="s">
        <v>155</v>
      </c>
      <c r="H164" s="185">
        <v>3.4830000000000001</v>
      </c>
      <c r="I164" s="186"/>
      <c r="L164" s="182"/>
      <c r="M164" s="187"/>
      <c r="N164" s="188"/>
      <c r="O164" s="188"/>
      <c r="P164" s="188"/>
      <c r="Q164" s="188"/>
      <c r="R164" s="188"/>
      <c r="S164" s="188"/>
      <c r="T164" s="189"/>
      <c r="AT164" s="183" t="s">
        <v>153</v>
      </c>
      <c r="AU164" s="183" t="s">
        <v>130</v>
      </c>
      <c r="AV164" s="13" t="s">
        <v>124</v>
      </c>
      <c r="AW164" s="13" t="s">
        <v>29</v>
      </c>
      <c r="AX164" s="13" t="s">
        <v>81</v>
      </c>
      <c r="AY164" s="183" t="s">
        <v>123</v>
      </c>
    </row>
    <row r="165" spans="2:65" s="11" customFormat="1" ht="25.9" customHeight="1">
      <c r="B165" s="137"/>
      <c r="D165" s="138" t="s">
        <v>72</v>
      </c>
      <c r="E165" s="139" t="s">
        <v>169</v>
      </c>
      <c r="F165" s="139" t="s">
        <v>170</v>
      </c>
      <c r="I165" s="140"/>
      <c r="J165" s="141">
        <f>BK165</f>
        <v>0</v>
      </c>
      <c r="L165" s="137"/>
      <c r="M165" s="142"/>
      <c r="N165" s="143"/>
      <c r="O165" s="143"/>
      <c r="P165" s="144">
        <f>P166</f>
        <v>0</v>
      </c>
      <c r="Q165" s="143"/>
      <c r="R165" s="144">
        <f>R166</f>
        <v>4.4694519999999995</v>
      </c>
      <c r="S165" s="143"/>
      <c r="T165" s="145">
        <f>T166</f>
        <v>0</v>
      </c>
      <c r="AR165" s="138" t="s">
        <v>81</v>
      </c>
      <c r="AT165" s="146" t="s">
        <v>72</v>
      </c>
      <c r="AU165" s="146" t="s">
        <v>73</v>
      </c>
      <c r="AY165" s="138" t="s">
        <v>123</v>
      </c>
      <c r="BK165" s="147">
        <f>BK166</f>
        <v>0</v>
      </c>
    </row>
    <row r="166" spans="2:65" s="11" customFormat="1" ht="22.9" customHeight="1">
      <c r="B166" s="137"/>
      <c r="D166" s="138" t="s">
        <v>72</v>
      </c>
      <c r="E166" s="148" t="s">
        <v>283</v>
      </c>
      <c r="F166" s="148" t="s">
        <v>284</v>
      </c>
      <c r="I166" s="140"/>
      <c r="J166" s="149">
        <f>BK166</f>
        <v>0</v>
      </c>
      <c r="L166" s="137"/>
      <c r="M166" s="142"/>
      <c r="N166" s="143"/>
      <c r="O166" s="143"/>
      <c r="P166" s="144">
        <f>SUM(P167:P201)</f>
        <v>0</v>
      </c>
      <c r="Q166" s="143"/>
      <c r="R166" s="144">
        <f>SUM(R167:R201)</f>
        <v>4.4694519999999995</v>
      </c>
      <c r="S166" s="143"/>
      <c r="T166" s="145">
        <f>SUM(T167:T201)</f>
        <v>0</v>
      </c>
      <c r="AR166" s="138" t="s">
        <v>81</v>
      </c>
      <c r="AT166" s="146" t="s">
        <v>72</v>
      </c>
      <c r="AU166" s="146" t="s">
        <v>81</v>
      </c>
      <c r="AY166" s="138" t="s">
        <v>123</v>
      </c>
      <c r="BK166" s="147">
        <f>SUM(BK167:BK201)</f>
        <v>0</v>
      </c>
    </row>
    <row r="167" spans="2:65" s="1" customFormat="1" ht="24" customHeight="1">
      <c r="B167" s="150"/>
      <c r="C167" s="151" t="s">
        <v>140</v>
      </c>
      <c r="D167" s="151" t="s">
        <v>126</v>
      </c>
      <c r="E167" s="152" t="s">
        <v>285</v>
      </c>
      <c r="F167" s="153" t="s">
        <v>286</v>
      </c>
      <c r="G167" s="154" t="s">
        <v>203</v>
      </c>
      <c r="H167" s="155">
        <v>311.2</v>
      </c>
      <c r="I167" s="156"/>
      <c r="J167" s="155">
        <f>ROUND(I167*H167,3)</f>
        <v>0</v>
      </c>
      <c r="K167" s="153" t="s">
        <v>1</v>
      </c>
      <c r="L167" s="31"/>
      <c r="M167" s="157" t="s">
        <v>1</v>
      </c>
      <c r="N167" s="158" t="s">
        <v>39</v>
      </c>
      <c r="O167" s="54"/>
      <c r="P167" s="159">
        <f>O167*H167</f>
        <v>0</v>
      </c>
      <c r="Q167" s="159">
        <v>2.1000000000000001E-4</v>
      </c>
      <c r="R167" s="159">
        <f>Q167*H167</f>
        <v>6.5351999999999993E-2</v>
      </c>
      <c r="S167" s="159">
        <v>0</v>
      </c>
      <c r="T167" s="160">
        <f>S167*H167</f>
        <v>0</v>
      </c>
      <c r="AR167" s="161" t="s">
        <v>124</v>
      </c>
      <c r="AT167" s="161" t="s">
        <v>126</v>
      </c>
      <c r="AU167" s="161" t="s">
        <v>130</v>
      </c>
      <c r="AY167" s="16" t="s">
        <v>123</v>
      </c>
      <c r="BE167" s="162">
        <f>IF(N167="základná",J167,0)</f>
        <v>0</v>
      </c>
      <c r="BF167" s="162">
        <f>IF(N167="znížená",J167,0)</f>
        <v>0</v>
      </c>
      <c r="BG167" s="162">
        <f>IF(N167="zákl. prenesená",J167,0)</f>
        <v>0</v>
      </c>
      <c r="BH167" s="162">
        <f>IF(N167="zníž. prenesená",J167,0)</f>
        <v>0</v>
      </c>
      <c r="BI167" s="162">
        <f>IF(N167="nulová",J167,0)</f>
        <v>0</v>
      </c>
      <c r="BJ167" s="16" t="s">
        <v>130</v>
      </c>
      <c r="BK167" s="163">
        <f>ROUND(I167*H167,3)</f>
        <v>0</v>
      </c>
      <c r="BL167" s="16" t="s">
        <v>124</v>
      </c>
      <c r="BM167" s="161" t="s">
        <v>7</v>
      </c>
    </row>
    <row r="168" spans="2:65" s="14" customFormat="1" ht="11.25">
      <c r="B168" s="193"/>
      <c r="D168" s="174" t="s">
        <v>153</v>
      </c>
      <c r="E168" s="194" t="s">
        <v>1</v>
      </c>
      <c r="F168" s="195" t="s">
        <v>256</v>
      </c>
      <c r="H168" s="194" t="s">
        <v>1</v>
      </c>
      <c r="I168" s="196"/>
      <c r="L168" s="193"/>
      <c r="M168" s="197"/>
      <c r="N168" s="198"/>
      <c r="O168" s="198"/>
      <c r="P168" s="198"/>
      <c r="Q168" s="198"/>
      <c r="R168" s="198"/>
      <c r="S168" s="198"/>
      <c r="T168" s="199"/>
      <c r="AT168" s="194" t="s">
        <v>153</v>
      </c>
      <c r="AU168" s="194" t="s">
        <v>130</v>
      </c>
      <c r="AV168" s="14" t="s">
        <v>81</v>
      </c>
      <c r="AW168" s="14" t="s">
        <v>29</v>
      </c>
      <c r="AX168" s="14" t="s">
        <v>73</v>
      </c>
      <c r="AY168" s="194" t="s">
        <v>123</v>
      </c>
    </row>
    <row r="169" spans="2:65" s="12" customFormat="1" ht="11.25">
      <c r="B169" s="173"/>
      <c r="D169" s="174" t="s">
        <v>153</v>
      </c>
      <c r="E169" s="175" t="s">
        <v>1</v>
      </c>
      <c r="F169" s="176" t="s">
        <v>257</v>
      </c>
      <c r="H169" s="177">
        <v>15.54</v>
      </c>
      <c r="I169" s="178"/>
      <c r="L169" s="173"/>
      <c r="M169" s="179"/>
      <c r="N169" s="180"/>
      <c r="O169" s="180"/>
      <c r="P169" s="180"/>
      <c r="Q169" s="180"/>
      <c r="R169" s="180"/>
      <c r="S169" s="180"/>
      <c r="T169" s="181"/>
      <c r="AT169" s="175" t="s">
        <v>153</v>
      </c>
      <c r="AU169" s="175" t="s">
        <v>130</v>
      </c>
      <c r="AV169" s="12" t="s">
        <v>130</v>
      </c>
      <c r="AW169" s="12" t="s">
        <v>29</v>
      </c>
      <c r="AX169" s="12" t="s">
        <v>73</v>
      </c>
      <c r="AY169" s="175" t="s">
        <v>123</v>
      </c>
    </row>
    <row r="170" spans="2:65" s="12" customFormat="1" ht="11.25">
      <c r="B170" s="173"/>
      <c r="D170" s="174" t="s">
        <v>153</v>
      </c>
      <c r="E170" s="175" t="s">
        <v>1</v>
      </c>
      <c r="F170" s="176" t="s">
        <v>258</v>
      </c>
      <c r="H170" s="177">
        <v>16.7</v>
      </c>
      <c r="I170" s="178"/>
      <c r="L170" s="173"/>
      <c r="M170" s="179"/>
      <c r="N170" s="180"/>
      <c r="O170" s="180"/>
      <c r="P170" s="180"/>
      <c r="Q170" s="180"/>
      <c r="R170" s="180"/>
      <c r="S170" s="180"/>
      <c r="T170" s="181"/>
      <c r="AT170" s="175" t="s">
        <v>153</v>
      </c>
      <c r="AU170" s="175" t="s">
        <v>130</v>
      </c>
      <c r="AV170" s="12" t="s">
        <v>130</v>
      </c>
      <c r="AW170" s="12" t="s">
        <v>29</v>
      </c>
      <c r="AX170" s="12" t="s">
        <v>73</v>
      </c>
      <c r="AY170" s="175" t="s">
        <v>123</v>
      </c>
    </row>
    <row r="171" spans="2:65" s="12" customFormat="1" ht="11.25">
      <c r="B171" s="173"/>
      <c r="D171" s="174" t="s">
        <v>153</v>
      </c>
      <c r="E171" s="175" t="s">
        <v>1</v>
      </c>
      <c r="F171" s="176" t="s">
        <v>259</v>
      </c>
      <c r="H171" s="177">
        <v>29</v>
      </c>
      <c r="I171" s="178"/>
      <c r="L171" s="173"/>
      <c r="M171" s="179"/>
      <c r="N171" s="180"/>
      <c r="O171" s="180"/>
      <c r="P171" s="180"/>
      <c r="Q171" s="180"/>
      <c r="R171" s="180"/>
      <c r="S171" s="180"/>
      <c r="T171" s="181"/>
      <c r="AT171" s="175" t="s">
        <v>153</v>
      </c>
      <c r="AU171" s="175" t="s">
        <v>130</v>
      </c>
      <c r="AV171" s="12" t="s">
        <v>130</v>
      </c>
      <c r="AW171" s="12" t="s">
        <v>29</v>
      </c>
      <c r="AX171" s="12" t="s">
        <v>73</v>
      </c>
      <c r="AY171" s="175" t="s">
        <v>123</v>
      </c>
    </row>
    <row r="172" spans="2:65" s="14" customFormat="1" ht="11.25">
      <c r="B172" s="193"/>
      <c r="D172" s="174" t="s">
        <v>153</v>
      </c>
      <c r="E172" s="194" t="s">
        <v>1</v>
      </c>
      <c r="F172" s="195" t="s">
        <v>260</v>
      </c>
      <c r="H172" s="194" t="s">
        <v>1</v>
      </c>
      <c r="I172" s="196"/>
      <c r="L172" s="193"/>
      <c r="M172" s="197"/>
      <c r="N172" s="198"/>
      <c r="O172" s="198"/>
      <c r="P172" s="198"/>
      <c r="Q172" s="198"/>
      <c r="R172" s="198"/>
      <c r="S172" s="198"/>
      <c r="T172" s="199"/>
      <c r="AT172" s="194" t="s">
        <v>153</v>
      </c>
      <c r="AU172" s="194" t="s">
        <v>130</v>
      </c>
      <c r="AV172" s="14" t="s">
        <v>81</v>
      </c>
      <c r="AW172" s="14" t="s">
        <v>29</v>
      </c>
      <c r="AX172" s="14" t="s">
        <v>73</v>
      </c>
      <c r="AY172" s="194" t="s">
        <v>123</v>
      </c>
    </row>
    <row r="173" spans="2:65" s="12" customFormat="1" ht="11.25">
      <c r="B173" s="173"/>
      <c r="D173" s="174" t="s">
        <v>153</v>
      </c>
      <c r="E173" s="175" t="s">
        <v>1</v>
      </c>
      <c r="F173" s="176" t="s">
        <v>261</v>
      </c>
      <c r="H173" s="177">
        <v>12</v>
      </c>
      <c r="I173" s="178"/>
      <c r="L173" s="173"/>
      <c r="M173" s="179"/>
      <c r="N173" s="180"/>
      <c r="O173" s="180"/>
      <c r="P173" s="180"/>
      <c r="Q173" s="180"/>
      <c r="R173" s="180"/>
      <c r="S173" s="180"/>
      <c r="T173" s="181"/>
      <c r="AT173" s="175" t="s">
        <v>153</v>
      </c>
      <c r="AU173" s="175" t="s">
        <v>130</v>
      </c>
      <c r="AV173" s="12" t="s">
        <v>130</v>
      </c>
      <c r="AW173" s="12" t="s">
        <v>29</v>
      </c>
      <c r="AX173" s="12" t="s">
        <v>73</v>
      </c>
      <c r="AY173" s="175" t="s">
        <v>123</v>
      </c>
    </row>
    <row r="174" spans="2:65" s="12" customFormat="1" ht="11.25">
      <c r="B174" s="173"/>
      <c r="D174" s="174" t="s">
        <v>153</v>
      </c>
      <c r="E174" s="175" t="s">
        <v>1</v>
      </c>
      <c r="F174" s="176" t="s">
        <v>262</v>
      </c>
      <c r="H174" s="177">
        <v>14.4</v>
      </c>
      <c r="I174" s="178"/>
      <c r="L174" s="173"/>
      <c r="M174" s="179"/>
      <c r="N174" s="180"/>
      <c r="O174" s="180"/>
      <c r="P174" s="180"/>
      <c r="Q174" s="180"/>
      <c r="R174" s="180"/>
      <c r="S174" s="180"/>
      <c r="T174" s="181"/>
      <c r="AT174" s="175" t="s">
        <v>153</v>
      </c>
      <c r="AU174" s="175" t="s">
        <v>130</v>
      </c>
      <c r="AV174" s="12" t="s">
        <v>130</v>
      </c>
      <c r="AW174" s="12" t="s">
        <v>29</v>
      </c>
      <c r="AX174" s="12" t="s">
        <v>73</v>
      </c>
      <c r="AY174" s="175" t="s">
        <v>123</v>
      </c>
    </row>
    <row r="175" spans="2:65" s="12" customFormat="1" ht="11.25">
      <c r="B175" s="173"/>
      <c r="D175" s="174" t="s">
        <v>153</v>
      </c>
      <c r="E175" s="175" t="s">
        <v>1</v>
      </c>
      <c r="F175" s="176" t="s">
        <v>263</v>
      </c>
      <c r="H175" s="177">
        <v>21</v>
      </c>
      <c r="I175" s="178"/>
      <c r="L175" s="173"/>
      <c r="M175" s="179"/>
      <c r="N175" s="180"/>
      <c r="O175" s="180"/>
      <c r="P175" s="180"/>
      <c r="Q175" s="180"/>
      <c r="R175" s="180"/>
      <c r="S175" s="180"/>
      <c r="T175" s="181"/>
      <c r="AT175" s="175" t="s">
        <v>153</v>
      </c>
      <c r="AU175" s="175" t="s">
        <v>130</v>
      </c>
      <c r="AV175" s="12" t="s">
        <v>130</v>
      </c>
      <c r="AW175" s="12" t="s">
        <v>29</v>
      </c>
      <c r="AX175" s="12" t="s">
        <v>73</v>
      </c>
      <c r="AY175" s="175" t="s">
        <v>123</v>
      </c>
    </row>
    <row r="176" spans="2:65" s="12" customFormat="1" ht="11.25">
      <c r="B176" s="173"/>
      <c r="D176" s="174" t="s">
        <v>153</v>
      </c>
      <c r="E176" s="175" t="s">
        <v>1</v>
      </c>
      <c r="F176" s="176" t="s">
        <v>264</v>
      </c>
      <c r="H176" s="177">
        <v>6.84</v>
      </c>
      <c r="I176" s="178"/>
      <c r="L176" s="173"/>
      <c r="M176" s="179"/>
      <c r="N176" s="180"/>
      <c r="O176" s="180"/>
      <c r="P176" s="180"/>
      <c r="Q176" s="180"/>
      <c r="R176" s="180"/>
      <c r="S176" s="180"/>
      <c r="T176" s="181"/>
      <c r="AT176" s="175" t="s">
        <v>153</v>
      </c>
      <c r="AU176" s="175" t="s">
        <v>130</v>
      </c>
      <c r="AV176" s="12" t="s">
        <v>130</v>
      </c>
      <c r="AW176" s="12" t="s">
        <v>29</v>
      </c>
      <c r="AX176" s="12" t="s">
        <v>73</v>
      </c>
      <c r="AY176" s="175" t="s">
        <v>123</v>
      </c>
    </row>
    <row r="177" spans="2:65" s="14" customFormat="1" ht="11.25">
      <c r="B177" s="193"/>
      <c r="D177" s="174" t="s">
        <v>153</v>
      </c>
      <c r="E177" s="194" t="s">
        <v>1</v>
      </c>
      <c r="F177" s="195" t="s">
        <v>265</v>
      </c>
      <c r="H177" s="194" t="s">
        <v>1</v>
      </c>
      <c r="I177" s="196"/>
      <c r="L177" s="193"/>
      <c r="M177" s="197"/>
      <c r="N177" s="198"/>
      <c r="O177" s="198"/>
      <c r="P177" s="198"/>
      <c r="Q177" s="198"/>
      <c r="R177" s="198"/>
      <c r="S177" s="198"/>
      <c r="T177" s="199"/>
      <c r="AT177" s="194" t="s">
        <v>153</v>
      </c>
      <c r="AU177" s="194" t="s">
        <v>130</v>
      </c>
      <c r="AV177" s="14" t="s">
        <v>81</v>
      </c>
      <c r="AW177" s="14" t="s">
        <v>29</v>
      </c>
      <c r="AX177" s="14" t="s">
        <v>73</v>
      </c>
      <c r="AY177" s="194" t="s">
        <v>123</v>
      </c>
    </row>
    <row r="178" spans="2:65" s="12" customFormat="1" ht="11.25">
      <c r="B178" s="173"/>
      <c r="D178" s="174" t="s">
        <v>153</v>
      </c>
      <c r="E178" s="175" t="s">
        <v>1</v>
      </c>
      <c r="F178" s="176" t="s">
        <v>266</v>
      </c>
      <c r="H178" s="177">
        <v>6</v>
      </c>
      <c r="I178" s="178"/>
      <c r="L178" s="173"/>
      <c r="M178" s="179"/>
      <c r="N178" s="180"/>
      <c r="O178" s="180"/>
      <c r="P178" s="180"/>
      <c r="Q178" s="180"/>
      <c r="R178" s="180"/>
      <c r="S178" s="180"/>
      <c r="T178" s="181"/>
      <c r="AT178" s="175" t="s">
        <v>153</v>
      </c>
      <c r="AU178" s="175" t="s">
        <v>130</v>
      </c>
      <c r="AV178" s="12" t="s">
        <v>130</v>
      </c>
      <c r="AW178" s="12" t="s">
        <v>29</v>
      </c>
      <c r="AX178" s="12" t="s">
        <v>73</v>
      </c>
      <c r="AY178" s="175" t="s">
        <v>123</v>
      </c>
    </row>
    <row r="179" spans="2:65" s="12" customFormat="1" ht="11.25">
      <c r="B179" s="173"/>
      <c r="D179" s="174" t="s">
        <v>153</v>
      </c>
      <c r="E179" s="175" t="s">
        <v>1</v>
      </c>
      <c r="F179" s="176" t="s">
        <v>267</v>
      </c>
      <c r="H179" s="177">
        <v>8.08</v>
      </c>
      <c r="I179" s="178"/>
      <c r="L179" s="173"/>
      <c r="M179" s="179"/>
      <c r="N179" s="180"/>
      <c r="O179" s="180"/>
      <c r="P179" s="180"/>
      <c r="Q179" s="180"/>
      <c r="R179" s="180"/>
      <c r="S179" s="180"/>
      <c r="T179" s="181"/>
      <c r="AT179" s="175" t="s">
        <v>153</v>
      </c>
      <c r="AU179" s="175" t="s">
        <v>130</v>
      </c>
      <c r="AV179" s="12" t="s">
        <v>130</v>
      </c>
      <c r="AW179" s="12" t="s">
        <v>29</v>
      </c>
      <c r="AX179" s="12" t="s">
        <v>73</v>
      </c>
      <c r="AY179" s="175" t="s">
        <v>123</v>
      </c>
    </row>
    <row r="180" spans="2:65" s="12" customFormat="1" ht="11.25">
      <c r="B180" s="173"/>
      <c r="D180" s="174" t="s">
        <v>153</v>
      </c>
      <c r="E180" s="175" t="s">
        <v>1</v>
      </c>
      <c r="F180" s="176" t="s">
        <v>268</v>
      </c>
      <c r="H180" s="177">
        <v>35.159999999999997</v>
      </c>
      <c r="I180" s="178"/>
      <c r="L180" s="173"/>
      <c r="M180" s="179"/>
      <c r="N180" s="180"/>
      <c r="O180" s="180"/>
      <c r="P180" s="180"/>
      <c r="Q180" s="180"/>
      <c r="R180" s="180"/>
      <c r="S180" s="180"/>
      <c r="T180" s="181"/>
      <c r="AT180" s="175" t="s">
        <v>153</v>
      </c>
      <c r="AU180" s="175" t="s">
        <v>130</v>
      </c>
      <c r="AV180" s="12" t="s">
        <v>130</v>
      </c>
      <c r="AW180" s="12" t="s">
        <v>29</v>
      </c>
      <c r="AX180" s="12" t="s">
        <v>73</v>
      </c>
      <c r="AY180" s="175" t="s">
        <v>123</v>
      </c>
    </row>
    <row r="181" spans="2:65" s="14" customFormat="1" ht="11.25">
      <c r="B181" s="193"/>
      <c r="D181" s="174" t="s">
        <v>153</v>
      </c>
      <c r="E181" s="194" t="s">
        <v>1</v>
      </c>
      <c r="F181" s="195" t="s">
        <v>269</v>
      </c>
      <c r="H181" s="194" t="s">
        <v>1</v>
      </c>
      <c r="I181" s="196"/>
      <c r="L181" s="193"/>
      <c r="M181" s="197"/>
      <c r="N181" s="198"/>
      <c r="O181" s="198"/>
      <c r="P181" s="198"/>
      <c r="Q181" s="198"/>
      <c r="R181" s="198"/>
      <c r="S181" s="198"/>
      <c r="T181" s="199"/>
      <c r="AT181" s="194" t="s">
        <v>153</v>
      </c>
      <c r="AU181" s="194" t="s">
        <v>130</v>
      </c>
      <c r="AV181" s="14" t="s">
        <v>81</v>
      </c>
      <c r="AW181" s="14" t="s">
        <v>29</v>
      </c>
      <c r="AX181" s="14" t="s">
        <v>73</v>
      </c>
      <c r="AY181" s="194" t="s">
        <v>123</v>
      </c>
    </row>
    <row r="182" spans="2:65" s="12" customFormat="1" ht="11.25">
      <c r="B182" s="173"/>
      <c r="D182" s="174" t="s">
        <v>153</v>
      </c>
      <c r="E182" s="175" t="s">
        <v>1</v>
      </c>
      <c r="F182" s="176" t="s">
        <v>270</v>
      </c>
      <c r="H182" s="177">
        <v>105.6</v>
      </c>
      <c r="I182" s="178"/>
      <c r="L182" s="173"/>
      <c r="M182" s="179"/>
      <c r="N182" s="180"/>
      <c r="O182" s="180"/>
      <c r="P182" s="180"/>
      <c r="Q182" s="180"/>
      <c r="R182" s="180"/>
      <c r="S182" s="180"/>
      <c r="T182" s="181"/>
      <c r="AT182" s="175" t="s">
        <v>153</v>
      </c>
      <c r="AU182" s="175" t="s">
        <v>130</v>
      </c>
      <c r="AV182" s="12" t="s">
        <v>130</v>
      </c>
      <c r="AW182" s="12" t="s">
        <v>29</v>
      </c>
      <c r="AX182" s="12" t="s">
        <v>73</v>
      </c>
      <c r="AY182" s="175" t="s">
        <v>123</v>
      </c>
    </row>
    <row r="183" spans="2:65" s="12" customFormat="1" ht="11.25">
      <c r="B183" s="173"/>
      <c r="D183" s="174" t="s">
        <v>153</v>
      </c>
      <c r="E183" s="175" t="s">
        <v>1</v>
      </c>
      <c r="F183" s="176" t="s">
        <v>271</v>
      </c>
      <c r="H183" s="177">
        <v>40.880000000000003</v>
      </c>
      <c r="I183" s="178"/>
      <c r="L183" s="173"/>
      <c r="M183" s="179"/>
      <c r="N183" s="180"/>
      <c r="O183" s="180"/>
      <c r="P183" s="180"/>
      <c r="Q183" s="180"/>
      <c r="R183" s="180"/>
      <c r="S183" s="180"/>
      <c r="T183" s="181"/>
      <c r="AT183" s="175" t="s">
        <v>153</v>
      </c>
      <c r="AU183" s="175" t="s">
        <v>130</v>
      </c>
      <c r="AV183" s="12" t="s">
        <v>130</v>
      </c>
      <c r="AW183" s="12" t="s">
        <v>29</v>
      </c>
      <c r="AX183" s="12" t="s">
        <v>73</v>
      </c>
      <c r="AY183" s="175" t="s">
        <v>123</v>
      </c>
    </row>
    <row r="184" spans="2:65" s="13" customFormat="1" ht="11.25">
      <c r="B184" s="182"/>
      <c r="D184" s="174" t="s">
        <v>153</v>
      </c>
      <c r="E184" s="183" t="s">
        <v>1</v>
      </c>
      <c r="F184" s="184" t="s">
        <v>155</v>
      </c>
      <c r="H184" s="185">
        <v>311.2</v>
      </c>
      <c r="I184" s="186"/>
      <c r="L184" s="182"/>
      <c r="M184" s="187"/>
      <c r="N184" s="188"/>
      <c r="O184" s="188"/>
      <c r="P184" s="188"/>
      <c r="Q184" s="188"/>
      <c r="R184" s="188"/>
      <c r="S184" s="188"/>
      <c r="T184" s="189"/>
      <c r="AT184" s="183" t="s">
        <v>153</v>
      </c>
      <c r="AU184" s="183" t="s">
        <v>130</v>
      </c>
      <c r="AV184" s="13" t="s">
        <v>124</v>
      </c>
      <c r="AW184" s="13" t="s">
        <v>29</v>
      </c>
      <c r="AX184" s="13" t="s">
        <v>81</v>
      </c>
      <c r="AY184" s="183" t="s">
        <v>123</v>
      </c>
    </row>
    <row r="185" spans="2:65" s="1" customFormat="1" ht="24" customHeight="1">
      <c r="B185" s="150"/>
      <c r="C185" s="164" t="s">
        <v>144</v>
      </c>
      <c r="D185" s="164" t="s">
        <v>136</v>
      </c>
      <c r="E185" s="165" t="s">
        <v>287</v>
      </c>
      <c r="F185" s="166" t="s">
        <v>288</v>
      </c>
      <c r="G185" s="167" t="s">
        <v>221</v>
      </c>
      <c r="H185" s="168">
        <v>3</v>
      </c>
      <c r="I185" s="169"/>
      <c r="J185" s="168">
        <f t="shared" ref="J185:J201" si="0">ROUND(I185*H185,3)</f>
        <v>0</v>
      </c>
      <c r="K185" s="166" t="s">
        <v>1</v>
      </c>
      <c r="L185" s="170"/>
      <c r="M185" s="171" t="s">
        <v>1</v>
      </c>
      <c r="N185" s="172" t="s">
        <v>39</v>
      </c>
      <c r="O185" s="54"/>
      <c r="P185" s="159">
        <f t="shared" ref="P185:P201" si="1">O185*H185</f>
        <v>0</v>
      </c>
      <c r="Q185" s="159">
        <v>2.4E-2</v>
      </c>
      <c r="R185" s="159">
        <f t="shared" ref="R185:R201" si="2">Q185*H185</f>
        <v>7.2000000000000008E-2</v>
      </c>
      <c r="S185" s="159">
        <v>0</v>
      </c>
      <c r="T185" s="160">
        <f t="shared" ref="T185:T201" si="3">S185*H185</f>
        <v>0</v>
      </c>
      <c r="AR185" s="161" t="s">
        <v>139</v>
      </c>
      <c r="AT185" s="161" t="s">
        <v>136</v>
      </c>
      <c r="AU185" s="161" t="s">
        <v>130</v>
      </c>
      <c r="AY185" s="16" t="s">
        <v>123</v>
      </c>
      <c r="BE185" s="162">
        <f t="shared" ref="BE185:BE201" si="4">IF(N185="základná",J185,0)</f>
        <v>0</v>
      </c>
      <c r="BF185" s="162">
        <f t="shared" ref="BF185:BF201" si="5">IF(N185="znížená",J185,0)</f>
        <v>0</v>
      </c>
      <c r="BG185" s="162">
        <f t="shared" ref="BG185:BG201" si="6">IF(N185="zákl. prenesená",J185,0)</f>
        <v>0</v>
      </c>
      <c r="BH185" s="162">
        <f t="shared" ref="BH185:BH201" si="7">IF(N185="zníž. prenesená",J185,0)</f>
        <v>0</v>
      </c>
      <c r="BI185" s="162">
        <f t="shared" ref="BI185:BI201" si="8">IF(N185="nulová",J185,0)</f>
        <v>0</v>
      </c>
      <c r="BJ185" s="16" t="s">
        <v>130</v>
      </c>
      <c r="BK185" s="163">
        <f t="shared" ref="BK185:BK201" si="9">ROUND(I185*H185,3)</f>
        <v>0</v>
      </c>
      <c r="BL185" s="16" t="s">
        <v>124</v>
      </c>
      <c r="BM185" s="161" t="s">
        <v>168</v>
      </c>
    </row>
    <row r="186" spans="2:65" s="1" customFormat="1" ht="36" customHeight="1">
      <c r="B186" s="150"/>
      <c r="C186" s="164" t="s">
        <v>173</v>
      </c>
      <c r="D186" s="164" t="s">
        <v>136</v>
      </c>
      <c r="E186" s="165" t="s">
        <v>289</v>
      </c>
      <c r="F186" s="166" t="s">
        <v>290</v>
      </c>
      <c r="G186" s="167" t="s">
        <v>221</v>
      </c>
      <c r="H186" s="168">
        <v>3</v>
      </c>
      <c r="I186" s="169"/>
      <c r="J186" s="168">
        <f t="shared" si="0"/>
        <v>0</v>
      </c>
      <c r="K186" s="166" t="s">
        <v>1</v>
      </c>
      <c r="L186" s="170"/>
      <c r="M186" s="171" t="s">
        <v>1</v>
      </c>
      <c r="N186" s="172" t="s">
        <v>39</v>
      </c>
      <c r="O186" s="54"/>
      <c r="P186" s="159">
        <f t="shared" si="1"/>
        <v>0</v>
      </c>
      <c r="Q186" s="159">
        <v>0.03</v>
      </c>
      <c r="R186" s="159">
        <f t="shared" si="2"/>
        <v>0.09</v>
      </c>
      <c r="S186" s="159">
        <v>0</v>
      </c>
      <c r="T186" s="160">
        <f t="shared" si="3"/>
        <v>0</v>
      </c>
      <c r="AR186" s="161" t="s">
        <v>139</v>
      </c>
      <c r="AT186" s="161" t="s">
        <v>136</v>
      </c>
      <c r="AU186" s="161" t="s">
        <v>130</v>
      </c>
      <c r="AY186" s="16" t="s">
        <v>123</v>
      </c>
      <c r="BE186" s="162">
        <f t="shared" si="4"/>
        <v>0</v>
      </c>
      <c r="BF186" s="162">
        <f t="shared" si="5"/>
        <v>0</v>
      </c>
      <c r="BG186" s="162">
        <f t="shared" si="6"/>
        <v>0</v>
      </c>
      <c r="BH186" s="162">
        <f t="shared" si="7"/>
        <v>0</v>
      </c>
      <c r="BI186" s="162">
        <f t="shared" si="8"/>
        <v>0</v>
      </c>
      <c r="BJ186" s="16" t="s">
        <v>130</v>
      </c>
      <c r="BK186" s="163">
        <f t="shared" si="9"/>
        <v>0</v>
      </c>
      <c r="BL186" s="16" t="s">
        <v>124</v>
      </c>
      <c r="BM186" s="161" t="s">
        <v>176</v>
      </c>
    </row>
    <row r="187" spans="2:65" s="1" customFormat="1" ht="24" customHeight="1">
      <c r="B187" s="150"/>
      <c r="C187" s="164" t="s">
        <v>148</v>
      </c>
      <c r="D187" s="164" t="s">
        <v>136</v>
      </c>
      <c r="E187" s="165" t="s">
        <v>291</v>
      </c>
      <c r="F187" s="166" t="s">
        <v>292</v>
      </c>
      <c r="G187" s="167" t="s">
        <v>221</v>
      </c>
      <c r="H187" s="168">
        <v>5</v>
      </c>
      <c r="I187" s="169"/>
      <c r="J187" s="168">
        <f t="shared" si="0"/>
        <v>0</v>
      </c>
      <c r="K187" s="166" t="s">
        <v>1</v>
      </c>
      <c r="L187" s="170"/>
      <c r="M187" s="171" t="s">
        <v>1</v>
      </c>
      <c r="N187" s="172" t="s">
        <v>39</v>
      </c>
      <c r="O187" s="54"/>
      <c r="P187" s="159">
        <f t="shared" si="1"/>
        <v>0</v>
      </c>
      <c r="Q187" s="159">
        <v>4.2000000000000003E-2</v>
      </c>
      <c r="R187" s="159">
        <f t="shared" si="2"/>
        <v>0.21000000000000002</v>
      </c>
      <c r="S187" s="159">
        <v>0</v>
      </c>
      <c r="T187" s="160">
        <f t="shared" si="3"/>
        <v>0</v>
      </c>
      <c r="AR187" s="161" t="s">
        <v>139</v>
      </c>
      <c r="AT187" s="161" t="s">
        <v>136</v>
      </c>
      <c r="AU187" s="161" t="s">
        <v>130</v>
      </c>
      <c r="AY187" s="16" t="s">
        <v>123</v>
      </c>
      <c r="BE187" s="162">
        <f t="shared" si="4"/>
        <v>0</v>
      </c>
      <c r="BF187" s="162">
        <f t="shared" si="5"/>
        <v>0</v>
      </c>
      <c r="BG187" s="162">
        <f t="shared" si="6"/>
        <v>0</v>
      </c>
      <c r="BH187" s="162">
        <f t="shared" si="7"/>
        <v>0</v>
      </c>
      <c r="BI187" s="162">
        <f t="shared" si="8"/>
        <v>0</v>
      </c>
      <c r="BJ187" s="16" t="s">
        <v>130</v>
      </c>
      <c r="BK187" s="163">
        <f t="shared" si="9"/>
        <v>0</v>
      </c>
      <c r="BL187" s="16" t="s">
        <v>124</v>
      </c>
      <c r="BM187" s="161" t="s">
        <v>179</v>
      </c>
    </row>
    <row r="188" spans="2:65" s="1" customFormat="1" ht="24" customHeight="1">
      <c r="B188" s="150"/>
      <c r="C188" s="164" t="s">
        <v>182</v>
      </c>
      <c r="D188" s="164" t="s">
        <v>136</v>
      </c>
      <c r="E188" s="165" t="s">
        <v>293</v>
      </c>
      <c r="F188" s="166" t="s">
        <v>294</v>
      </c>
      <c r="G188" s="167" t="s">
        <v>221</v>
      </c>
      <c r="H188" s="168">
        <v>6</v>
      </c>
      <c r="I188" s="169"/>
      <c r="J188" s="168">
        <f t="shared" si="0"/>
        <v>0</v>
      </c>
      <c r="K188" s="166" t="s">
        <v>1</v>
      </c>
      <c r="L188" s="170"/>
      <c r="M188" s="171" t="s">
        <v>1</v>
      </c>
      <c r="N188" s="172" t="s">
        <v>39</v>
      </c>
      <c r="O188" s="54"/>
      <c r="P188" s="159">
        <f t="shared" si="1"/>
        <v>0</v>
      </c>
      <c r="Q188" s="159">
        <v>4.2000000000000003E-2</v>
      </c>
      <c r="R188" s="159">
        <f t="shared" si="2"/>
        <v>0.252</v>
      </c>
      <c r="S188" s="159">
        <v>0</v>
      </c>
      <c r="T188" s="160">
        <f t="shared" si="3"/>
        <v>0</v>
      </c>
      <c r="AR188" s="161" t="s">
        <v>139</v>
      </c>
      <c r="AT188" s="161" t="s">
        <v>136</v>
      </c>
      <c r="AU188" s="161" t="s">
        <v>130</v>
      </c>
      <c r="AY188" s="16" t="s">
        <v>123</v>
      </c>
      <c r="BE188" s="162">
        <f t="shared" si="4"/>
        <v>0</v>
      </c>
      <c r="BF188" s="162">
        <f t="shared" si="5"/>
        <v>0</v>
      </c>
      <c r="BG188" s="162">
        <f t="shared" si="6"/>
        <v>0</v>
      </c>
      <c r="BH188" s="162">
        <f t="shared" si="7"/>
        <v>0</v>
      </c>
      <c r="BI188" s="162">
        <f t="shared" si="8"/>
        <v>0</v>
      </c>
      <c r="BJ188" s="16" t="s">
        <v>130</v>
      </c>
      <c r="BK188" s="163">
        <f t="shared" si="9"/>
        <v>0</v>
      </c>
      <c r="BL188" s="16" t="s">
        <v>124</v>
      </c>
      <c r="BM188" s="161" t="s">
        <v>185</v>
      </c>
    </row>
    <row r="189" spans="2:65" s="1" customFormat="1" ht="24" customHeight="1">
      <c r="B189" s="150"/>
      <c r="C189" s="164" t="s">
        <v>152</v>
      </c>
      <c r="D189" s="164" t="s">
        <v>136</v>
      </c>
      <c r="E189" s="165" t="s">
        <v>295</v>
      </c>
      <c r="F189" s="166" t="s">
        <v>296</v>
      </c>
      <c r="G189" s="167" t="s">
        <v>221</v>
      </c>
      <c r="H189" s="168">
        <v>2</v>
      </c>
      <c r="I189" s="169"/>
      <c r="J189" s="168">
        <f t="shared" si="0"/>
        <v>0</v>
      </c>
      <c r="K189" s="166" t="s">
        <v>1</v>
      </c>
      <c r="L189" s="170"/>
      <c r="M189" s="171" t="s">
        <v>1</v>
      </c>
      <c r="N189" s="172" t="s">
        <v>39</v>
      </c>
      <c r="O189" s="54"/>
      <c r="P189" s="159">
        <f t="shared" si="1"/>
        <v>0</v>
      </c>
      <c r="Q189" s="159">
        <v>9.7000000000000003E-2</v>
      </c>
      <c r="R189" s="159">
        <f t="shared" si="2"/>
        <v>0.19400000000000001</v>
      </c>
      <c r="S189" s="159">
        <v>0</v>
      </c>
      <c r="T189" s="160">
        <f t="shared" si="3"/>
        <v>0</v>
      </c>
      <c r="AR189" s="161" t="s">
        <v>139</v>
      </c>
      <c r="AT189" s="161" t="s">
        <v>136</v>
      </c>
      <c r="AU189" s="161" t="s">
        <v>130</v>
      </c>
      <c r="AY189" s="16" t="s">
        <v>123</v>
      </c>
      <c r="BE189" s="162">
        <f t="shared" si="4"/>
        <v>0</v>
      </c>
      <c r="BF189" s="162">
        <f t="shared" si="5"/>
        <v>0</v>
      </c>
      <c r="BG189" s="162">
        <f t="shared" si="6"/>
        <v>0</v>
      </c>
      <c r="BH189" s="162">
        <f t="shared" si="7"/>
        <v>0</v>
      </c>
      <c r="BI189" s="162">
        <f t="shared" si="8"/>
        <v>0</v>
      </c>
      <c r="BJ189" s="16" t="s">
        <v>130</v>
      </c>
      <c r="BK189" s="163">
        <f t="shared" si="9"/>
        <v>0</v>
      </c>
      <c r="BL189" s="16" t="s">
        <v>124</v>
      </c>
      <c r="BM189" s="161" t="s">
        <v>188</v>
      </c>
    </row>
    <row r="190" spans="2:65" s="1" customFormat="1" ht="24" customHeight="1">
      <c r="B190" s="150"/>
      <c r="C190" s="164" t="s">
        <v>190</v>
      </c>
      <c r="D190" s="164" t="s">
        <v>136</v>
      </c>
      <c r="E190" s="165" t="s">
        <v>297</v>
      </c>
      <c r="F190" s="166" t="s">
        <v>298</v>
      </c>
      <c r="G190" s="167" t="s">
        <v>221</v>
      </c>
      <c r="H190" s="168">
        <v>3</v>
      </c>
      <c r="I190" s="169"/>
      <c r="J190" s="168">
        <f t="shared" si="0"/>
        <v>0</v>
      </c>
      <c r="K190" s="166" t="s">
        <v>1</v>
      </c>
      <c r="L190" s="170"/>
      <c r="M190" s="171" t="s">
        <v>1</v>
      </c>
      <c r="N190" s="172" t="s">
        <v>39</v>
      </c>
      <c r="O190" s="54"/>
      <c r="P190" s="159">
        <f t="shared" si="1"/>
        <v>0</v>
      </c>
      <c r="Q190" s="159">
        <v>5.1999999999999998E-2</v>
      </c>
      <c r="R190" s="159">
        <f t="shared" si="2"/>
        <v>0.156</v>
      </c>
      <c r="S190" s="159">
        <v>0</v>
      </c>
      <c r="T190" s="160">
        <f t="shared" si="3"/>
        <v>0</v>
      </c>
      <c r="AR190" s="161" t="s">
        <v>139</v>
      </c>
      <c r="AT190" s="161" t="s">
        <v>136</v>
      </c>
      <c r="AU190" s="161" t="s">
        <v>130</v>
      </c>
      <c r="AY190" s="16" t="s">
        <v>123</v>
      </c>
      <c r="BE190" s="162">
        <f t="shared" si="4"/>
        <v>0</v>
      </c>
      <c r="BF190" s="162">
        <f t="shared" si="5"/>
        <v>0</v>
      </c>
      <c r="BG190" s="162">
        <f t="shared" si="6"/>
        <v>0</v>
      </c>
      <c r="BH190" s="162">
        <f t="shared" si="7"/>
        <v>0</v>
      </c>
      <c r="BI190" s="162">
        <f t="shared" si="8"/>
        <v>0</v>
      </c>
      <c r="BJ190" s="16" t="s">
        <v>130</v>
      </c>
      <c r="BK190" s="163">
        <f t="shared" si="9"/>
        <v>0</v>
      </c>
      <c r="BL190" s="16" t="s">
        <v>124</v>
      </c>
      <c r="BM190" s="161" t="s">
        <v>193</v>
      </c>
    </row>
    <row r="191" spans="2:65" s="1" customFormat="1" ht="24" customHeight="1">
      <c r="B191" s="150"/>
      <c r="C191" s="164" t="s">
        <v>159</v>
      </c>
      <c r="D191" s="164" t="s">
        <v>136</v>
      </c>
      <c r="E191" s="165" t="s">
        <v>299</v>
      </c>
      <c r="F191" s="166" t="s">
        <v>300</v>
      </c>
      <c r="G191" s="167" t="s">
        <v>221</v>
      </c>
      <c r="H191" s="168">
        <v>3</v>
      </c>
      <c r="I191" s="169"/>
      <c r="J191" s="168">
        <f t="shared" si="0"/>
        <v>0</v>
      </c>
      <c r="K191" s="166" t="s">
        <v>1</v>
      </c>
      <c r="L191" s="170"/>
      <c r="M191" s="171" t="s">
        <v>1</v>
      </c>
      <c r="N191" s="172" t="s">
        <v>39</v>
      </c>
      <c r="O191" s="54"/>
      <c r="P191" s="159">
        <f t="shared" si="1"/>
        <v>0</v>
      </c>
      <c r="Q191" s="159">
        <v>5.1999999999999998E-2</v>
      </c>
      <c r="R191" s="159">
        <f t="shared" si="2"/>
        <v>0.156</v>
      </c>
      <c r="S191" s="159">
        <v>0</v>
      </c>
      <c r="T191" s="160">
        <f t="shared" si="3"/>
        <v>0</v>
      </c>
      <c r="AR191" s="161" t="s">
        <v>139</v>
      </c>
      <c r="AT191" s="161" t="s">
        <v>136</v>
      </c>
      <c r="AU191" s="161" t="s">
        <v>130</v>
      </c>
      <c r="AY191" s="16" t="s">
        <v>123</v>
      </c>
      <c r="BE191" s="162">
        <f t="shared" si="4"/>
        <v>0</v>
      </c>
      <c r="BF191" s="162">
        <f t="shared" si="5"/>
        <v>0</v>
      </c>
      <c r="BG191" s="162">
        <f t="shared" si="6"/>
        <v>0</v>
      </c>
      <c r="BH191" s="162">
        <f t="shared" si="7"/>
        <v>0</v>
      </c>
      <c r="BI191" s="162">
        <f t="shared" si="8"/>
        <v>0</v>
      </c>
      <c r="BJ191" s="16" t="s">
        <v>130</v>
      </c>
      <c r="BK191" s="163">
        <f t="shared" si="9"/>
        <v>0</v>
      </c>
      <c r="BL191" s="16" t="s">
        <v>124</v>
      </c>
      <c r="BM191" s="161" t="s">
        <v>197</v>
      </c>
    </row>
    <row r="192" spans="2:65" s="1" customFormat="1" ht="24" customHeight="1">
      <c r="B192" s="150"/>
      <c r="C192" s="164" t="s">
        <v>200</v>
      </c>
      <c r="D192" s="164" t="s">
        <v>136</v>
      </c>
      <c r="E192" s="165" t="s">
        <v>301</v>
      </c>
      <c r="F192" s="166" t="s">
        <v>302</v>
      </c>
      <c r="G192" s="167" t="s">
        <v>221</v>
      </c>
      <c r="H192" s="168">
        <v>5</v>
      </c>
      <c r="I192" s="169"/>
      <c r="J192" s="168">
        <f t="shared" si="0"/>
        <v>0</v>
      </c>
      <c r="K192" s="166" t="s">
        <v>1</v>
      </c>
      <c r="L192" s="170"/>
      <c r="M192" s="171" t="s">
        <v>1</v>
      </c>
      <c r="N192" s="172" t="s">
        <v>39</v>
      </c>
      <c r="O192" s="54"/>
      <c r="P192" s="159">
        <f t="shared" si="1"/>
        <v>0</v>
      </c>
      <c r="Q192" s="159">
        <v>5.1999999999999998E-2</v>
      </c>
      <c r="R192" s="159">
        <f t="shared" si="2"/>
        <v>0.26</v>
      </c>
      <c r="S192" s="159">
        <v>0</v>
      </c>
      <c r="T192" s="160">
        <f t="shared" si="3"/>
        <v>0</v>
      </c>
      <c r="AR192" s="161" t="s">
        <v>139</v>
      </c>
      <c r="AT192" s="161" t="s">
        <v>136</v>
      </c>
      <c r="AU192" s="161" t="s">
        <v>130</v>
      </c>
      <c r="AY192" s="16" t="s">
        <v>123</v>
      </c>
      <c r="BE192" s="162">
        <f t="shared" si="4"/>
        <v>0</v>
      </c>
      <c r="BF192" s="162">
        <f t="shared" si="5"/>
        <v>0</v>
      </c>
      <c r="BG192" s="162">
        <f t="shared" si="6"/>
        <v>0</v>
      </c>
      <c r="BH192" s="162">
        <f t="shared" si="7"/>
        <v>0</v>
      </c>
      <c r="BI192" s="162">
        <f t="shared" si="8"/>
        <v>0</v>
      </c>
      <c r="BJ192" s="16" t="s">
        <v>130</v>
      </c>
      <c r="BK192" s="163">
        <f t="shared" si="9"/>
        <v>0</v>
      </c>
      <c r="BL192" s="16" t="s">
        <v>124</v>
      </c>
      <c r="BM192" s="161" t="s">
        <v>204</v>
      </c>
    </row>
    <row r="193" spans="2:65" s="1" customFormat="1" ht="24" customHeight="1">
      <c r="B193" s="150"/>
      <c r="C193" s="164" t="s">
        <v>162</v>
      </c>
      <c r="D193" s="164" t="s">
        <v>136</v>
      </c>
      <c r="E193" s="165" t="s">
        <v>303</v>
      </c>
      <c r="F193" s="166" t="s">
        <v>304</v>
      </c>
      <c r="G193" s="167" t="s">
        <v>221</v>
      </c>
      <c r="H193" s="168">
        <v>6</v>
      </c>
      <c r="I193" s="169"/>
      <c r="J193" s="168">
        <f t="shared" si="0"/>
        <v>0</v>
      </c>
      <c r="K193" s="166" t="s">
        <v>1</v>
      </c>
      <c r="L193" s="170"/>
      <c r="M193" s="171" t="s">
        <v>1</v>
      </c>
      <c r="N193" s="172" t="s">
        <v>39</v>
      </c>
      <c r="O193" s="54"/>
      <c r="P193" s="159">
        <f t="shared" si="1"/>
        <v>0</v>
      </c>
      <c r="Q193" s="159">
        <v>5.1999999999999998E-2</v>
      </c>
      <c r="R193" s="159">
        <f t="shared" si="2"/>
        <v>0.312</v>
      </c>
      <c r="S193" s="159">
        <v>0</v>
      </c>
      <c r="T193" s="160">
        <f t="shared" si="3"/>
        <v>0</v>
      </c>
      <c r="AR193" s="161" t="s">
        <v>139</v>
      </c>
      <c r="AT193" s="161" t="s">
        <v>136</v>
      </c>
      <c r="AU193" s="161" t="s">
        <v>130</v>
      </c>
      <c r="AY193" s="16" t="s">
        <v>123</v>
      </c>
      <c r="BE193" s="162">
        <f t="shared" si="4"/>
        <v>0</v>
      </c>
      <c r="BF193" s="162">
        <f t="shared" si="5"/>
        <v>0</v>
      </c>
      <c r="BG193" s="162">
        <f t="shared" si="6"/>
        <v>0</v>
      </c>
      <c r="BH193" s="162">
        <f t="shared" si="7"/>
        <v>0</v>
      </c>
      <c r="BI193" s="162">
        <f t="shared" si="8"/>
        <v>0</v>
      </c>
      <c r="BJ193" s="16" t="s">
        <v>130</v>
      </c>
      <c r="BK193" s="163">
        <f t="shared" si="9"/>
        <v>0</v>
      </c>
      <c r="BL193" s="16" t="s">
        <v>124</v>
      </c>
      <c r="BM193" s="161" t="s">
        <v>208</v>
      </c>
    </row>
    <row r="194" spans="2:65" s="1" customFormat="1" ht="24" customHeight="1">
      <c r="B194" s="150"/>
      <c r="C194" s="164" t="s">
        <v>210</v>
      </c>
      <c r="D194" s="164" t="s">
        <v>136</v>
      </c>
      <c r="E194" s="165" t="s">
        <v>305</v>
      </c>
      <c r="F194" s="166" t="s">
        <v>306</v>
      </c>
      <c r="G194" s="167" t="s">
        <v>221</v>
      </c>
      <c r="H194" s="168">
        <v>1</v>
      </c>
      <c r="I194" s="169"/>
      <c r="J194" s="168">
        <f t="shared" si="0"/>
        <v>0</v>
      </c>
      <c r="K194" s="166" t="s">
        <v>1</v>
      </c>
      <c r="L194" s="170"/>
      <c r="M194" s="171" t="s">
        <v>1</v>
      </c>
      <c r="N194" s="172" t="s">
        <v>39</v>
      </c>
      <c r="O194" s="54"/>
      <c r="P194" s="159">
        <f t="shared" si="1"/>
        <v>0</v>
      </c>
      <c r="Q194" s="159">
        <v>0.14299999999999999</v>
      </c>
      <c r="R194" s="159">
        <f t="shared" si="2"/>
        <v>0.14299999999999999</v>
      </c>
      <c r="S194" s="159">
        <v>0</v>
      </c>
      <c r="T194" s="160">
        <f t="shared" si="3"/>
        <v>0</v>
      </c>
      <c r="AR194" s="161" t="s">
        <v>139</v>
      </c>
      <c r="AT194" s="161" t="s">
        <v>136</v>
      </c>
      <c r="AU194" s="161" t="s">
        <v>130</v>
      </c>
      <c r="AY194" s="16" t="s">
        <v>123</v>
      </c>
      <c r="BE194" s="162">
        <f t="shared" si="4"/>
        <v>0</v>
      </c>
      <c r="BF194" s="162">
        <f t="shared" si="5"/>
        <v>0</v>
      </c>
      <c r="BG194" s="162">
        <f t="shared" si="6"/>
        <v>0</v>
      </c>
      <c r="BH194" s="162">
        <f t="shared" si="7"/>
        <v>0</v>
      </c>
      <c r="BI194" s="162">
        <f t="shared" si="8"/>
        <v>0</v>
      </c>
      <c r="BJ194" s="16" t="s">
        <v>130</v>
      </c>
      <c r="BK194" s="163">
        <f t="shared" si="9"/>
        <v>0</v>
      </c>
      <c r="BL194" s="16" t="s">
        <v>124</v>
      </c>
      <c r="BM194" s="161" t="s">
        <v>213</v>
      </c>
    </row>
    <row r="195" spans="2:65" s="1" customFormat="1" ht="24" customHeight="1">
      <c r="B195" s="150"/>
      <c r="C195" s="164" t="s">
        <v>7</v>
      </c>
      <c r="D195" s="164" t="s">
        <v>136</v>
      </c>
      <c r="E195" s="165" t="s">
        <v>307</v>
      </c>
      <c r="F195" s="166" t="s">
        <v>308</v>
      </c>
      <c r="G195" s="167" t="s">
        <v>221</v>
      </c>
      <c r="H195" s="168">
        <v>16</v>
      </c>
      <c r="I195" s="169"/>
      <c r="J195" s="168">
        <f t="shared" si="0"/>
        <v>0</v>
      </c>
      <c r="K195" s="166" t="s">
        <v>1</v>
      </c>
      <c r="L195" s="170"/>
      <c r="M195" s="171" t="s">
        <v>1</v>
      </c>
      <c r="N195" s="172" t="s">
        <v>39</v>
      </c>
      <c r="O195" s="54"/>
      <c r="P195" s="159">
        <f t="shared" si="1"/>
        <v>0</v>
      </c>
      <c r="Q195" s="159">
        <v>0.108</v>
      </c>
      <c r="R195" s="159">
        <f t="shared" si="2"/>
        <v>1.728</v>
      </c>
      <c r="S195" s="159">
        <v>0</v>
      </c>
      <c r="T195" s="160">
        <f t="shared" si="3"/>
        <v>0</v>
      </c>
      <c r="AR195" s="161" t="s">
        <v>139</v>
      </c>
      <c r="AT195" s="161" t="s">
        <v>136</v>
      </c>
      <c r="AU195" s="161" t="s">
        <v>130</v>
      </c>
      <c r="AY195" s="16" t="s">
        <v>123</v>
      </c>
      <c r="BE195" s="162">
        <f t="shared" si="4"/>
        <v>0</v>
      </c>
      <c r="BF195" s="162">
        <f t="shared" si="5"/>
        <v>0</v>
      </c>
      <c r="BG195" s="162">
        <f t="shared" si="6"/>
        <v>0</v>
      </c>
      <c r="BH195" s="162">
        <f t="shared" si="7"/>
        <v>0</v>
      </c>
      <c r="BI195" s="162">
        <f t="shared" si="8"/>
        <v>0</v>
      </c>
      <c r="BJ195" s="16" t="s">
        <v>130</v>
      </c>
      <c r="BK195" s="163">
        <f t="shared" si="9"/>
        <v>0</v>
      </c>
      <c r="BL195" s="16" t="s">
        <v>124</v>
      </c>
      <c r="BM195" s="161" t="s">
        <v>216</v>
      </c>
    </row>
    <row r="196" spans="2:65" s="1" customFormat="1" ht="24" customHeight="1">
      <c r="B196" s="150"/>
      <c r="C196" s="164" t="s">
        <v>218</v>
      </c>
      <c r="D196" s="164" t="s">
        <v>136</v>
      </c>
      <c r="E196" s="165" t="s">
        <v>309</v>
      </c>
      <c r="F196" s="166" t="s">
        <v>310</v>
      </c>
      <c r="G196" s="167" t="s">
        <v>221</v>
      </c>
      <c r="H196" s="168">
        <v>7</v>
      </c>
      <c r="I196" s="169"/>
      <c r="J196" s="168">
        <f t="shared" si="0"/>
        <v>0</v>
      </c>
      <c r="K196" s="166" t="s">
        <v>1</v>
      </c>
      <c r="L196" s="170"/>
      <c r="M196" s="171" t="s">
        <v>1</v>
      </c>
      <c r="N196" s="172" t="s">
        <v>39</v>
      </c>
      <c r="O196" s="54"/>
      <c r="P196" s="159">
        <f t="shared" si="1"/>
        <v>0</v>
      </c>
      <c r="Q196" s="159">
        <v>9.7000000000000003E-2</v>
      </c>
      <c r="R196" s="159">
        <f t="shared" si="2"/>
        <v>0.67900000000000005</v>
      </c>
      <c r="S196" s="159">
        <v>0</v>
      </c>
      <c r="T196" s="160">
        <f t="shared" si="3"/>
        <v>0</v>
      </c>
      <c r="AR196" s="161" t="s">
        <v>139</v>
      </c>
      <c r="AT196" s="161" t="s">
        <v>136</v>
      </c>
      <c r="AU196" s="161" t="s">
        <v>130</v>
      </c>
      <c r="AY196" s="16" t="s">
        <v>123</v>
      </c>
      <c r="BE196" s="162">
        <f t="shared" si="4"/>
        <v>0</v>
      </c>
      <c r="BF196" s="162">
        <f t="shared" si="5"/>
        <v>0</v>
      </c>
      <c r="BG196" s="162">
        <f t="shared" si="6"/>
        <v>0</v>
      </c>
      <c r="BH196" s="162">
        <f t="shared" si="7"/>
        <v>0</v>
      </c>
      <c r="BI196" s="162">
        <f t="shared" si="8"/>
        <v>0</v>
      </c>
      <c r="BJ196" s="16" t="s">
        <v>130</v>
      </c>
      <c r="BK196" s="163">
        <f t="shared" si="9"/>
        <v>0</v>
      </c>
      <c r="BL196" s="16" t="s">
        <v>124</v>
      </c>
      <c r="BM196" s="161" t="s">
        <v>222</v>
      </c>
    </row>
    <row r="197" spans="2:65" s="1" customFormat="1" ht="24" customHeight="1">
      <c r="B197" s="150"/>
      <c r="C197" s="151" t="s">
        <v>168</v>
      </c>
      <c r="D197" s="151" t="s">
        <v>126</v>
      </c>
      <c r="E197" s="152" t="s">
        <v>311</v>
      </c>
      <c r="F197" s="153" t="s">
        <v>312</v>
      </c>
      <c r="G197" s="154" t="s">
        <v>221</v>
      </c>
      <c r="H197" s="155">
        <v>3</v>
      </c>
      <c r="I197" s="156"/>
      <c r="J197" s="155">
        <f t="shared" si="0"/>
        <v>0</v>
      </c>
      <c r="K197" s="153" t="s">
        <v>1</v>
      </c>
      <c r="L197" s="31"/>
      <c r="M197" s="157" t="s">
        <v>1</v>
      </c>
      <c r="N197" s="158" t="s">
        <v>39</v>
      </c>
      <c r="O197" s="54"/>
      <c r="P197" s="159">
        <f t="shared" si="1"/>
        <v>0</v>
      </c>
      <c r="Q197" s="159">
        <v>0</v>
      </c>
      <c r="R197" s="159">
        <f t="shared" si="2"/>
        <v>0</v>
      </c>
      <c r="S197" s="159">
        <v>0</v>
      </c>
      <c r="T197" s="160">
        <f t="shared" si="3"/>
        <v>0</v>
      </c>
      <c r="AR197" s="161" t="s">
        <v>124</v>
      </c>
      <c r="AT197" s="161" t="s">
        <v>126</v>
      </c>
      <c r="AU197" s="161" t="s">
        <v>130</v>
      </c>
      <c r="AY197" s="16" t="s">
        <v>123</v>
      </c>
      <c r="BE197" s="162">
        <f t="shared" si="4"/>
        <v>0</v>
      </c>
      <c r="BF197" s="162">
        <f t="shared" si="5"/>
        <v>0</v>
      </c>
      <c r="BG197" s="162">
        <f t="shared" si="6"/>
        <v>0</v>
      </c>
      <c r="BH197" s="162">
        <f t="shared" si="7"/>
        <v>0</v>
      </c>
      <c r="BI197" s="162">
        <f t="shared" si="8"/>
        <v>0</v>
      </c>
      <c r="BJ197" s="16" t="s">
        <v>130</v>
      </c>
      <c r="BK197" s="163">
        <f t="shared" si="9"/>
        <v>0</v>
      </c>
      <c r="BL197" s="16" t="s">
        <v>124</v>
      </c>
      <c r="BM197" s="161" t="s">
        <v>226</v>
      </c>
    </row>
    <row r="198" spans="2:65" s="1" customFormat="1" ht="24" customHeight="1">
      <c r="B198" s="150"/>
      <c r="C198" s="164" t="s">
        <v>230</v>
      </c>
      <c r="D198" s="164" t="s">
        <v>136</v>
      </c>
      <c r="E198" s="165" t="s">
        <v>313</v>
      </c>
      <c r="F198" s="166" t="s">
        <v>314</v>
      </c>
      <c r="G198" s="167" t="s">
        <v>221</v>
      </c>
      <c r="H198" s="168">
        <v>0</v>
      </c>
      <c r="I198" s="169"/>
      <c r="J198" s="168">
        <f t="shared" si="0"/>
        <v>0</v>
      </c>
      <c r="K198" s="166" t="s">
        <v>1</v>
      </c>
      <c r="L198" s="170"/>
      <c r="M198" s="171" t="s">
        <v>1</v>
      </c>
      <c r="N198" s="172" t="s">
        <v>39</v>
      </c>
      <c r="O198" s="54"/>
      <c r="P198" s="159">
        <f t="shared" si="1"/>
        <v>0</v>
      </c>
      <c r="Q198" s="159">
        <v>0</v>
      </c>
      <c r="R198" s="159">
        <f t="shared" si="2"/>
        <v>0</v>
      </c>
      <c r="S198" s="159">
        <v>0</v>
      </c>
      <c r="T198" s="160">
        <f t="shared" si="3"/>
        <v>0</v>
      </c>
      <c r="AR198" s="161" t="s">
        <v>139</v>
      </c>
      <c r="AT198" s="161" t="s">
        <v>136</v>
      </c>
      <c r="AU198" s="161" t="s">
        <v>130</v>
      </c>
      <c r="AY198" s="16" t="s">
        <v>123</v>
      </c>
      <c r="BE198" s="162">
        <f t="shared" si="4"/>
        <v>0</v>
      </c>
      <c r="BF198" s="162">
        <f t="shared" si="5"/>
        <v>0</v>
      </c>
      <c r="BG198" s="162">
        <f t="shared" si="6"/>
        <v>0</v>
      </c>
      <c r="BH198" s="162">
        <f t="shared" si="7"/>
        <v>0</v>
      </c>
      <c r="BI198" s="162">
        <f t="shared" si="8"/>
        <v>0</v>
      </c>
      <c r="BJ198" s="16" t="s">
        <v>130</v>
      </c>
      <c r="BK198" s="163">
        <f t="shared" si="9"/>
        <v>0</v>
      </c>
      <c r="BL198" s="16" t="s">
        <v>124</v>
      </c>
      <c r="BM198" s="161" t="s">
        <v>233</v>
      </c>
    </row>
    <row r="199" spans="2:65" s="1" customFormat="1" ht="24" customHeight="1">
      <c r="B199" s="150"/>
      <c r="C199" s="164" t="s">
        <v>176</v>
      </c>
      <c r="D199" s="164" t="s">
        <v>136</v>
      </c>
      <c r="E199" s="165" t="s">
        <v>315</v>
      </c>
      <c r="F199" s="166" t="s">
        <v>316</v>
      </c>
      <c r="G199" s="167" t="s">
        <v>221</v>
      </c>
      <c r="H199" s="168">
        <v>1</v>
      </c>
      <c r="I199" s="169"/>
      <c r="J199" s="168">
        <f t="shared" si="0"/>
        <v>0</v>
      </c>
      <c r="K199" s="166" t="s">
        <v>1</v>
      </c>
      <c r="L199" s="170"/>
      <c r="M199" s="171" t="s">
        <v>1</v>
      </c>
      <c r="N199" s="172" t="s">
        <v>39</v>
      </c>
      <c r="O199" s="54"/>
      <c r="P199" s="159">
        <f t="shared" si="1"/>
        <v>0</v>
      </c>
      <c r="Q199" s="159">
        <v>4.854E-2</v>
      </c>
      <c r="R199" s="159">
        <f t="shared" si="2"/>
        <v>4.854E-2</v>
      </c>
      <c r="S199" s="159">
        <v>0</v>
      </c>
      <c r="T199" s="160">
        <f t="shared" si="3"/>
        <v>0</v>
      </c>
      <c r="AR199" s="161" t="s">
        <v>139</v>
      </c>
      <c r="AT199" s="161" t="s">
        <v>136</v>
      </c>
      <c r="AU199" s="161" t="s">
        <v>130</v>
      </c>
      <c r="AY199" s="16" t="s">
        <v>123</v>
      </c>
      <c r="BE199" s="162">
        <f t="shared" si="4"/>
        <v>0</v>
      </c>
      <c r="BF199" s="162">
        <f t="shared" si="5"/>
        <v>0</v>
      </c>
      <c r="BG199" s="162">
        <f t="shared" si="6"/>
        <v>0</v>
      </c>
      <c r="BH199" s="162">
        <f t="shared" si="7"/>
        <v>0</v>
      </c>
      <c r="BI199" s="162">
        <f t="shared" si="8"/>
        <v>0</v>
      </c>
      <c r="BJ199" s="16" t="s">
        <v>130</v>
      </c>
      <c r="BK199" s="163">
        <f t="shared" si="9"/>
        <v>0</v>
      </c>
      <c r="BL199" s="16" t="s">
        <v>124</v>
      </c>
      <c r="BM199" s="161" t="s">
        <v>236</v>
      </c>
    </row>
    <row r="200" spans="2:65" s="1" customFormat="1" ht="24" customHeight="1">
      <c r="B200" s="150"/>
      <c r="C200" s="164" t="s">
        <v>240</v>
      </c>
      <c r="D200" s="164" t="s">
        <v>136</v>
      </c>
      <c r="E200" s="165" t="s">
        <v>317</v>
      </c>
      <c r="F200" s="166" t="s">
        <v>318</v>
      </c>
      <c r="G200" s="167" t="s">
        <v>221</v>
      </c>
      <c r="H200" s="168">
        <v>1</v>
      </c>
      <c r="I200" s="169"/>
      <c r="J200" s="168">
        <f t="shared" si="0"/>
        <v>0</v>
      </c>
      <c r="K200" s="166" t="s">
        <v>1</v>
      </c>
      <c r="L200" s="170"/>
      <c r="M200" s="171" t="s">
        <v>1</v>
      </c>
      <c r="N200" s="172" t="s">
        <v>39</v>
      </c>
      <c r="O200" s="54"/>
      <c r="P200" s="159">
        <f t="shared" si="1"/>
        <v>0</v>
      </c>
      <c r="Q200" s="159">
        <v>5.0479999999999997E-2</v>
      </c>
      <c r="R200" s="159">
        <f t="shared" si="2"/>
        <v>5.0479999999999997E-2</v>
      </c>
      <c r="S200" s="159">
        <v>0</v>
      </c>
      <c r="T200" s="160">
        <f t="shared" si="3"/>
        <v>0</v>
      </c>
      <c r="AR200" s="161" t="s">
        <v>139</v>
      </c>
      <c r="AT200" s="161" t="s">
        <v>136</v>
      </c>
      <c r="AU200" s="161" t="s">
        <v>130</v>
      </c>
      <c r="AY200" s="16" t="s">
        <v>123</v>
      </c>
      <c r="BE200" s="162">
        <f t="shared" si="4"/>
        <v>0</v>
      </c>
      <c r="BF200" s="162">
        <f t="shared" si="5"/>
        <v>0</v>
      </c>
      <c r="BG200" s="162">
        <f t="shared" si="6"/>
        <v>0</v>
      </c>
      <c r="BH200" s="162">
        <f t="shared" si="7"/>
        <v>0</v>
      </c>
      <c r="BI200" s="162">
        <f t="shared" si="8"/>
        <v>0</v>
      </c>
      <c r="BJ200" s="16" t="s">
        <v>130</v>
      </c>
      <c r="BK200" s="163">
        <f t="shared" si="9"/>
        <v>0</v>
      </c>
      <c r="BL200" s="16" t="s">
        <v>124</v>
      </c>
      <c r="BM200" s="161" t="s">
        <v>243</v>
      </c>
    </row>
    <row r="201" spans="2:65" s="1" customFormat="1" ht="24" customHeight="1">
      <c r="B201" s="150"/>
      <c r="C201" s="164" t="s">
        <v>179</v>
      </c>
      <c r="D201" s="164" t="s">
        <v>136</v>
      </c>
      <c r="E201" s="165" t="s">
        <v>319</v>
      </c>
      <c r="F201" s="166" t="s">
        <v>320</v>
      </c>
      <c r="G201" s="167" t="s">
        <v>221</v>
      </c>
      <c r="H201" s="168">
        <v>1</v>
      </c>
      <c r="I201" s="169"/>
      <c r="J201" s="168">
        <f t="shared" si="0"/>
        <v>0</v>
      </c>
      <c r="K201" s="166" t="s">
        <v>1</v>
      </c>
      <c r="L201" s="170"/>
      <c r="M201" s="200" t="s">
        <v>1</v>
      </c>
      <c r="N201" s="201" t="s">
        <v>39</v>
      </c>
      <c r="O201" s="202"/>
      <c r="P201" s="203">
        <f t="shared" si="1"/>
        <v>0</v>
      </c>
      <c r="Q201" s="203">
        <v>5.3080000000000002E-2</v>
      </c>
      <c r="R201" s="203">
        <f t="shared" si="2"/>
        <v>5.3080000000000002E-2</v>
      </c>
      <c r="S201" s="203">
        <v>0</v>
      </c>
      <c r="T201" s="204">
        <f t="shared" si="3"/>
        <v>0</v>
      </c>
      <c r="AR201" s="161" t="s">
        <v>139</v>
      </c>
      <c r="AT201" s="161" t="s">
        <v>136</v>
      </c>
      <c r="AU201" s="161" t="s">
        <v>130</v>
      </c>
      <c r="AY201" s="16" t="s">
        <v>123</v>
      </c>
      <c r="BE201" s="162">
        <f t="shared" si="4"/>
        <v>0</v>
      </c>
      <c r="BF201" s="162">
        <f t="shared" si="5"/>
        <v>0</v>
      </c>
      <c r="BG201" s="162">
        <f t="shared" si="6"/>
        <v>0</v>
      </c>
      <c r="BH201" s="162">
        <f t="shared" si="7"/>
        <v>0</v>
      </c>
      <c r="BI201" s="162">
        <f t="shared" si="8"/>
        <v>0</v>
      </c>
      <c r="BJ201" s="16" t="s">
        <v>130</v>
      </c>
      <c r="BK201" s="163">
        <f t="shared" si="9"/>
        <v>0</v>
      </c>
      <c r="BL201" s="16" t="s">
        <v>124</v>
      </c>
      <c r="BM201" s="161" t="s">
        <v>247</v>
      </c>
    </row>
    <row r="202" spans="2:65" s="1" customFormat="1" ht="6.95" customHeight="1">
      <c r="B202" s="43"/>
      <c r="C202" s="44"/>
      <c r="D202" s="44"/>
      <c r="E202" s="44"/>
      <c r="F202" s="44"/>
      <c r="G202" s="44"/>
      <c r="H202" s="44"/>
      <c r="I202" s="111"/>
      <c r="J202" s="44"/>
      <c r="K202" s="44"/>
      <c r="L202" s="31"/>
    </row>
  </sheetData>
  <autoFilter ref="C119:K201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6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88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73</v>
      </c>
    </row>
    <row r="4" spans="2:46" ht="24.95" customHeight="1">
      <c r="B4" s="19"/>
      <c r="D4" s="20" t="s">
        <v>92</v>
      </c>
      <c r="L4" s="19"/>
      <c r="M4" s="89" t="s">
        <v>9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14</v>
      </c>
      <c r="L6" s="19"/>
    </row>
    <row r="7" spans="2:46" ht="16.5" customHeight="1">
      <c r="B7" s="19"/>
      <c r="E7" s="244" t="str">
        <f>'Rekapitulácia stavby'!K6</f>
        <v>Zníženie energetickej náročnosti materskej školy v obci Markušovce</v>
      </c>
      <c r="F7" s="245"/>
      <c r="G7" s="245"/>
      <c r="H7" s="245"/>
      <c r="L7" s="19"/>
    </row>
    <row r="8" spans="2:46" s="1" customFormat="1" ht="12" customHeight="1">
      <c r="B8" s="31"/>
      <c r="D8" s="26" t="s">
        <v>93</v>
      </c>
      <c r="I8" s="90"/>
      <c r="L8" s="31"/>
    </row>
    <row r="9" spans="2:46" s="1" customFormat="1" ht="36.950000000000003" customHeight="1">
      <c r="B9" s="31"/>
      <c r="E9" s="224" t="s">
        <v>321</v>
      </c>
      <c r="F9" s="246"/>
      <c r="G9" s="246"/>
      <c r="H9" s="246"/>
      <c r="I9" s="90"/>
      <c r="L9" s="31"/>
    </row>
    <row r="10" spans="2:46" s="1" customFormat="1" ht="11.25">
      <c r="B10" s="31"/>
      <c r="I10" s="90"/>
      <c r="L10" s="31"/>
    </row>
    <row r="11" spans="2:46" s="1" customFormat="1" ht="12" customHeight="1">
      <c r="B11" s="31"/>
      <c r="D11" s="26" t="s">
        <v>16</v>
      </c>
      <c r="F11" s="24" t="s">
        <v>1</v>
      </c>
      <c r="I11" s="91" t="s">
        <v>17</v>
      </c>
      <c r="J11" s="24" t="s">
        <v>1</v>
      </c>
      <c r="L11" s="31"/>
    </row>
    <row r="12" spans="2:46" s="1" customFormat="1" ht="12" customHeight="1">
      <c r="B12" s="31"/>
      <c r="D12" s="26" t="s">
        <v>18</v>
      </c>
      <c r="F12" s="24" t="s">
        <v>19</v>
      </c>
      <c r="I12" s="91" t="s">
        <v>20</v>
      </c>
      <c r="J12" s="51" t="str">
        <f>'Rekapitulácia stavby'!AN8</f>
        <v>14. 3. 2019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22</v>
      </c>
      <c r="I14" s="91" t="s">
        <v>23</v>
      </c>
      <c r="J14" s="24" t="str">
        <f>IF('Rekapitulácia stavby'!AN10="","",'Rekapitulácia stavby'!AN10)</f>
        <v/>
      </c>
      <c r="L14" s="31"/>
    </row>
    <row r="15" spans="2:46" s="1" customFormat="1" ht="18" customHeight="1">
      <c r="B15" s="31"/>
      <c r="E15" s="24" t="str">
        <f>IF('Rekapitulácia stavby'!E11="","",'Rekapitulácia stavby'!E11)</f>
        <v xml:space="preserve"> </v>
      </c>
      <c r="I15" s="91" t="s">
        <v>25</v>
      </c>
      <c r="J15" s="24" t="str">
        <f>IF('Rekapitulácia stavby'!AN11="","",'Rekapitulácia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26</v>
      </c>
      <c r="I17" s="91" t="s">
        <v>23</v>
      </c>
      <c r="J17" s="27" t="str">
        <f>'Rekapitulácia stavby'!AN13</f>
        <v>Vyplň údaj</v>
      </c>
      <c r="L17" s="31"/>
    </row>
    <row r="18" spans="2:12" s="1" customFormat="1" ht="18" customHeight="1">
      <c r="B18" s="31"/>
      <c r="E18" s="247" t="str">
        <f>'Rekapitulácia stavby'!E14</f>
        <v>Vyplň údaj</v>
      </c>
      <c r="F18" s="227"/>
      <c r="G18" s="227"/>
      <c r="H18" s="227"/>
      <c r="I18" s="91" t="s">
        <v>25</v>
      </c>
      <c r="J18" s="27" t="str">
        <f>'Rekapitulácia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28</v>
      </c>
      <c r="I20" s="91" t="s">
        <v>23</v>
      </c>
      <c r="J20" s="24" t="str">
        <f>IF('Rekapitulácia stavby'!AN16="","",'Rekapitulácia stavby'!AN16)</f>
        <v/>
      </c>
      <c r="L20" s="31"/>
    </row>
    <row r="21" spans="2:12" s="1" customFormat="1" ht="18" customHeight="1">
      <c r="B21" s="31"/>
      <c r="E21" s="24" t="str">
        <f>IF('Rekapitulácia stavby'!E17="","",'Rekapitulácia stavby'!E17)</f>
        <v xml:space="preserve"> </v>
      </c>
      <c r="I21" s="91" t="s">
        <v>25</v>
      </c>
      <c r="J21" s="24" t="str">
        <f>IF('Rekapitulácia stavby'!AN17="","",'Rekapitulácia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31</v>
      </c>
      <c r="I23" s="91" t="s">
        <v>23</v>
      </c>
      <c r="J23" s="24" t="str">
        <f>IF('Rekapitulácia stavby'!AN19="","",'Rekapitulácia stavby'!AN19)</f>
        <v/>
      </c>
      <c r="L23" s="31"/>
    </row>
    <row r="24" spans="2:12" s="1" customFormat="1" ht="18" customHeight="1">
      <c r="B24" s="31"/>
      <c r="E24" s="24" t="str">
        <f>IF('Rekapitulácia stavby'!E20="","",'Rekapitulácia stavby'!E20)</f>
        <v xml:space="preserve"> </v>
      </c>
      <c r="I24" s="91" t="s">
        <v>25</v>
      </c>
      <c r="J24" s="24" t="str">
        <f>IF('Rekapitulácia stavby'!AN20="","",'Rekapitulácia stavby'!AN20)</f>
        <v/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32</v>
      </c>
      <c r="I26" s="90"/>
      <c r="L26" s="31"/>
    </row>
    <row r="27" spans="2:12" s="7" customFormat="1" ht="16.5" customHeight="1">
      <c r="B27" s="92"/>
      <c r="E27" s="231" t="s">
        <v>1</v>
      </c>
      <c r="F27" s="231"/>
      <c r="G27" s="231"/>
      <c r="H27" s="231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33</v>
      </c>
      <c r="I30" s="90"/>
      <c r="J30" s="65">
        <f>ROUND(J119,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96" t="s">
        <v>34</v>
      </c>
      <c r="J32" s="34" t="s">
        <v>36</v>
      </c>
      <c r="L32" s="31"/>
    </row>
    <row r="33" spans="2:12" s="1" customFormat="1" ht="14.45" customHeight="1">
      <c r="B33" s="31"/>
      <c r="D33" s="97" t="s">
        <v>37</v>
      </c>
      <c r="E33" s="26" t="s">
        <v>38</v>
      </c>
      <c r="F33" s="98">
        <f>ROUND((SUM(BE119:BE155)),  2)</f>
        <v>0</v>
      </c>
      <c r="I33" s="99">
        <v>0.2</v>
      </c>
      <c r="J33" s="98">
        <f>ROUND(((SUM(BE119:BE155))*I33),  2)</f>
        <v>0</v>
      </c>
      <c r="L33" s="31"/>
    </row>
    <row r="34" spans="2:12" s="1" customFormat="1" ht="14.45" customHeight="1">
      <c r="B34" s="31"/>
      <c r="E34" s="26" t="s">
        <v>39</v>
      </c>
      <c r="F34" s="98">
        <f>ROUND((SUM(BF119:BF155)),  2)</f>
        <v>0</v>
      </c>
      <c r="I34" s="99">
        <v>0.2</v>
      </c>
      <c r="J34" s="98">
        <f>ROUND(((SUM(BF119:BF155))*I34),  2)</f>
        <v>0</v>
      </c>
      <c r="L34" s="31"/>
    </row>
    <row r="35" spans="2:12" s="1" customFormat="1" ht="14.45" hidden="1" customHeight="1">
      <c r="B35" s="31"/>
      <c r="E35" s="26" t="s">
        <v>40</v>
      </c>
      <c r="F35" s="98">
        <f>ROUND((SUM(BG119:BG155)),  2)</f>
        <v>0</v>
      </c>
      <c r="I35" s="99">
        <v>0.2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41</v>
      </c>
      <c r="F36" s="98">
        <f>ROUND((SUM(BH119:BH155)),  2)</f>
        <v>0</v>
      </c>
      <c r="I36" s="99">
        <v>0.2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42</v>
      </c>
      <c r="F37" s="98">
        <f>ROUND((SUM(BI119:BI155)),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43</v>
      </c>
      <c r="E39" s="56"/>
      <c r="F39" s="56"/>
      <c r="G39" s="102" t="s">
        <v>44</v>
      </c>
      <c r="H39" s="103" t="s">
        <v>45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107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48</v>
      </c>
      <c r="E61" s="33"/>
      <c r="F61" s="108" t="s">
        <v>49</v>
      </c>
      <c r="G61" s="42" t="s">
        <v>48</v>
      </c>
      <c r="H61" s="33"/>
      <c r="I61" s="109"/>
      <c r="J61" s="110" t="s">
        <v>49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107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48</v>
      </c>
      <c r="E76" s="33"/>
      <c r="F76" s="108" t="s">
        <v>49</v>
      </c>
      <c r="G76" s="42" t="s">
        <v>48</v>
      </c>
      <c r="H76" s="33"/>
      <c r="I76" s="109"/>
      <c r="J76" s="110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95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14</v>
      </c>
      <c r="I84" s="90"/>
      <c r="L84" s="31"/>
    </row>
    <row r="85" spans="2:47" s="1" customFormat="1" ht="16.5" customHeight="1">
      <c r="B85" s="31"/>
      <c r="E85" s="244" t="str">
        <f>E7</f>
        <v>Zníženie energetickej náročnosti materskej školy v obci Markušovce</v>
      </c>
      <c r="F85" s="245"/>
      <c r="G85" s="245"/>
      <c r="H85" s="245"/>
      <c r="I85" s="90"/>
      <c r="L85" s="31"/>
    </row>
    <row r="86" spans="2:47" s="1" customFormat="1" ht="12" customHeight="1">
      <c r="B86" s="31"/>
      <c r="C86" s="26" t="s">
        <v>93</v>
      </c>
      <c r="I86" s="90"/>
      <c r="L86" s="31"/>
    </row>
    <row r="87" spans="2:47" s="1" customFormat="1" ht="16.5" customHeight="1">
      <c r="B87" s="31"/>
      <c r="E87" s="224" t="str">
        <f>E9</f>
        <v>03 - Rozpocet s VV I - 03 - Fasáda</v>
      </c>
      <c r="F87" s="246"/>
      <c r="G87" s="246"/>
      <c r="H87" s="246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18</v>
      </c>
      <c r="F89" s="24" t="str">
        <f>F12</f>
        <v>Markušovce</v>
      </c>
      <c r="I89" s="91" t="s">
        <v>20</v>
      </c>
      <c r="J89" s="51" t="str">
        <f>IF(J12="","",J12)</f>
        <v>14. 3. 2019</v>
      </c>
      <c r="L89" s="31"/>
    </row>
    <row r="90" spans="2:47" s="1" customFormat="1" ht="6.95" customHeight="1">
      <c r="B90" s="31"/>
      <c r="I90" s="90"/>
      <c r="L90" s="31"/>
    </row>
    <row r="91" spans="2:47" s="1" customFormat="1" ht="15.2" customHeight="1">
      <c r="B91" s="31"/>
      <c r="C91" s="26" t="s">
        <v>22</v>
      </c>
      <c r="F91" s="24" t="str">
        <f>E15</f>
        <v xml:space="preserve"> </v>
      </c>
      <c r="I91" s="91" t="s">
        <v>28</v>
      </c>
      <c r="J91" s="29" t="str">
        <f>E21</f>
        <v xml:space="preserve"> </v>
      </c>
      <c r="L91" s="31"/>
    </row>
    <row r="92" spans="2:47" s="1" customFormat="1" ht="15.2" customHeight="1">
      <c r="B92" s="31"/>
      <c r="C92" s="26" t="s">
        <v>26</v>
      </c>
      <c r="F92" s="24" t="str">
        <f>IF(E18="","",E18)</f>
        <v>Vyplň údaj</v>
      </c>
      <c r="I92" s="91" t="s">
        <v>31</v>
      </c>
      <c r="J92" s="29" t="str">
        <f>E24</f>
        <v xml:space="preserve"> 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96</v>
      </c>
      <c r="D94" s="100"/>
      <c r="E94" s="100"/>
      <c r="F94" s="100"/>
      <c r="G94" s="100"/>
      <c r="H94" s="100"/>
      <c r="I94" s="114"/>
      <c r="J94" s="115" t="s">
        <v>97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98</v>
      </c>
      <c r="I96" s="90"/>
      <c r="J96" s="65">
        <f>J119</f>
        <v>0</v>
      </c>
      <c r="L96" s="31"/>
      <c r="AU96" s="16" t="s">
        <v>99</v>
      </c>
    </row>
    <row r="97" spans="2:12" s="8" customFormat="1" ht="24.95" customHeight="1">
      <c r="B97" s="117"/>
      <c r="D97" s="118" t="s">
        <v>100</v>
      </c>
      <c r="E97" s="119"/>
      <c r="F97" s="119"/>
      <c r="G97" s="119"/>
      <c r="H97" s="119"/>
      <c r="I97" s="120"/>
      <c r="J97" s="121">
        <f>J120</f>
        <v>0</v>
      </c>
      <c r="L97" s="117"/>
    </row>
    <row r="98" spans="2:12" s="9" customFormat="1" ht="19.899999999999999" customHeight="1">
      <c r="B98" s="122"/>
      <c r="D98" s="123" t="s">
        <v>322</v>
      </c>
      <c r="E98" s="124"/>
      <c r="F98" s="124"/>
      <c r="G98" s="124"/>
      <c r="H98" s="124"/>
      <c r="I98" s="125"/>
      <c r="J98" s="126">
        <f>J121</f>
        <v>0</v>
      </c>
      <c r="L98" s="122"/>
    </row>
    <row r="99" spans="2:12" s="9" customFormat="1" ht="19.899999999999999" customHeight="1">
      <c r="B99" s="122"/>
      <c r="D99" s="123" t="s">
        <v>102</v>
      </c>
      <c r="E99" s="124"/>
      <c r="F99" s="124"/>
      <c r="G99" s="124"/>
      <c r="H99" s="124"/>
      <c r="I99" s="125"/>
      <c r="J99" s="126">
        <f>J143</f>
        <v>0</v>
      </c>
      <c r="L99" s="122"/>
    </row>
    <row r="100" spans="2:12" s="1" customFormat="1" ht="21.75" customHeight="1">
      <c r="B100" s="31"/>
      <c r="I100" s="90"/>
      <c r="L100" s="31"/>
    </row>
    <row r="101" spans="2:12" s="1" customFormat="1" ht="6.95" customHeight="1">
      <c r="B101" s="43"/>
      <c r="C101" s="44"/>
      <c r="D101" s="44"/>
      <c r="E101" s="44"/>
      <c r="F101" s="44"/>
      <c r="G101" s="44"/>
      <c r="H101" s="44"/>
      <c r="I101" s="111"/>
      <c r="J101" s="44"/>
      <c r="K101" s="44"/>
      <c r="L101" s="31"/>
    </row>
    <row r="105" spans="2:12" s="1" customFormat="1" ht="6.95" customHeight="1">
      <c r="B105" s="45"/>
      <c r="C105" s="46"/>
      <c r="D105" s="46"/>
      <c r="E105" s="46"/>
      <c r="F105" s="46"/>
      <c r="G105" s="46"/>
      <c r="H105" s="46"/>
      <c r="I105" s="112"/>
      <c r="J105" s="46"/>
      <c r="K105" s="46"/>
      <c r="L105" s="31"/>
    </row>
    <row r="106" spans="2:12" s="1" customFormat="1" ht="24.95" customHeight="1">
      <c r="B106" s="31"/>
      <c r="C106" s="20" t="s">
        <v>109</v>
      </c>
      <c r="I106" s="90"/>
      <c r="L106" s="31"/>
    </row>
    <row r="107" spans="2:12" s="1" customFormat="1" ht="6.95" customHeight="1">
      <c r="B107" s="31"/>
      <c r="I107" s="90"/>
      <c r="L107" s="31"/>
    </row>
    <row r="108" spans="2:12" s="1" customFormat="1" ht="12" customHeight="1">
      <c r="B108" s="31"/>
      <c r="C108" s="26" t="s">
        <v>14</v>
      </c>
      <c r="I108" s="90"/>
      <c r="L108" s="31"/>
    </row>
    <row r="109" spans="2:12" s="1" customFormat="1" ht="16.5" customHeight="1">
      <c r="B109" s="31"/>
      <c r="E109" s="244" t="str">
        <f>E7</f>
        <v>Zníženie energetickej náročnosti materskej školy v obci Markušovce</v>
      </c>
      <c r="F109" s="245"/>
      <c r="G109" s="245"/>
      <c r="H109" s="245"/>
      <c r="I109" s="90"/>
      <c r="L109" s="31"/>
    </row>
    <row r="110" spans="2:12" s="1" customFormat="1" ht="12" customHeight="1">
      <c r="B110" s="31"/>
      <c r="C110" s="26" t="s">
        <v>93</v>
      </c>
      <c r="I110" s="90"/>
      <c r="L110" s="31"/>
    </row>
    <row r="111" spans="2:12" s="1" customFormat="1" ht="16.5" customHeight="1">
      <c r="B111" s="31"/>
      <c r="E111" s="224" t="str">
        <f>E9</f>
        <v>03 - Rozpocet s VV I - 03 - Fasáda</v>
      </c>
      <c r="F111" s="246"/>
      <c r="G111" s="246"/>
      <c r="H111" s="246"/>
      <c r="I111" s="90"/>
      <c r="L111" s="31"/>
    </row>
    <row r="112" spans="2:12" s="1" customFormat="1" ht="6.95" customHeight="1">
      <c r="B112" s="31"/>
      <c r="I112" s="90"/>
      <c r="L112" s="31"/>
    </row>
    <row r="113" spans="2:65" s="1" customFormat="1" ht="12" customHeight="1">
      <c r="B113" s="31"/>
      <c r="C113" s="26" t="s">
        <v>18</v>
      </c>
      <c r="F113" s="24" t="str">
        <f>F12</f>
        <v>Markušovce</v>
      </c>
      <c r="I113" s="91" t="s">
        <v>20</v>
      </c>
      <c r="J113" s="51" t="str">
        <f>IF(J12="","",J12)</f>
        <v>14. 3. 2019</v>
      </c>
      <c r="L113" s="31"/>
    </row>
    <row r="114" spans="2:65" s="1" customFormat="1" ht="6.95" customHeight="1">
      <c r="B114" s="31"/>
      <c r="I114" s="90"/>
      <c r="L114" s="31"/>
    </row>
    <row r="115" spans="2:65" s="1" customFormat="1" ht="15.2" customHeight="1">
      <c r="B115" s="31"/>
      <c r="C115" s="26" t="s">
        <v>22</v>
      </c>
      <c r="F115" s="24" t="str">
        <f>E15</f>
        <v xml:space="preserve"> </v>
      </c>
      <c r="I115" s="91" t="s">
        <v>28</v>
      </c>
      <c r="J115" s="29" t="str">
        <f>E21</f>
        <v xml:space="preserve"> </v>
      </c>
      <c r="L115" s="31"/>
    </row>
    <row r="116" spans="2:65" s="1" customFormat="1" ht="15.2" customHeight="1">
      <c r="B116" s="31"/>
      <c r="C116" s="26" t="s">
        <v>26</v>
      </c>
      <c r="F116" s="24" t="str">
        <f>IF(E18="","",E18)</f>
        <v>Vyplň údaj</v>
      </c>
      <c r="I116" s="91" t="s">
        <v>31</v>
      </c>
      <c r="J116" s="29" t="str">
        <f>E24</f>
        <v xml:space="preserve"> </v>
      </c>
      <c r="L116" s="31"/>
    </row>
    <row r="117" spans="2:65" s="1" customFormat="1" ht="10.35" customHeight="1">
      <c r="B117" s="31"/>
      <c r="I117" s="90"/>
      <c r="L117" s="31"/>
    </row>
    <row r="118" spans="2:65" s="10" customFormat="1" ht="29.25" customHeight="1">
      <c r="B118" s="127"/>
      <c r="C118" s="128" t="s">
        <v>110</v>
      </c>
      <c r="D118" s="129" t="s">
        <v>58</v>
      </c>
      <c r="E118" s="129" t="s">
        <v>54</v>
      </c>
      <c r="F118" s="129" t="s">
        <v>55</v>
      </c>
      <c r="G118" s="129" t="s">
        <v>111</v>
      </c>
      <c r="H118" s="129" t="s">
        <v>112</v>
      </c>
      <c r="I118" s="130" t="s">
        <v>113</v>
      </c>
      <c r="J118" s="131" t="s">
        <v>97</v>
      </c>
      <c r="K118" s="132" t="s">
        <v>114</v>
      </c>
      <c r="L118" s="127"/>
      <c r="M118" s="58" t="s">
        <v>1</v>
      </c>
      <c r="N118" s="59" t="s">
        <v>37</v>
      </c>
      <c r="O118" s="59" t="s">
        <v>115</v>
      </c>
      <c r="P118" s="59" t="s">
        <v>116</v>
      </c>
      <c r="Q118" s="59" t="s">
        <v>117</v>
      </c>
      <c r="R118" s="59" t="s">
        <v>118</v>
      </c>
      <c r="S118" s="59" t="s">
        <v>119</v>
      </c>
      <c r="T118" s="60" t="s">
        <v>120</v>
      </c>
    </row>
    <row r="119" spans="2:65" s="1" customFormat="1" ht="22.9" customHeight="1">
      <c r="B119" s="31"/>
      <c r="C119" s="63" t="s">
        <v>98</v>
      </c>
      <c r="I119" s="90"/>
      <c r="J119" s="133">
        <f>BK119</f>
        <v>0</v>
      </c>
      <c r="L119" s="31"/>
      <c r="M119" s="61"/>
      <c r="N119" s="52"/>
      <c r="O119" s="52"/>
      <c r="P119" s="134">
        <f>P120</f>
        <v>0</v>
      </c>
      <c r="Q119" s="52"/>
      <c r="R119" s="134">
        <f>R120</f>
        <v>21.726401339999999</v>
      </c>
      <c r="S119" s="52"/>
      <c r="T119" s="135">
        <f>T120</f>
        <v>0</v>
      </c>
      <c r="AT119" s="16" t="s">
        <v>72</v>
      </c>
      <c r="AU119" s="16" t="s">
        <v>99</v>
      </c>
      <c r="BK119" s="136">
        <f>BK120</f>
        <v>0</v>
      </c>
    </row>
    <row r="120" spans="2:65" s="11" customFormat="1" ht="25.9" customHeight="1">
      <c r="B120" s="137"/>
      <c r="D120" s="138" t="s">
        <v>72</v>
      </c>
      <c r="E120" s="139" t="s">
        <v>121</v>
      </c>
      <c r="F120" s="139" t="s">
        <v>122</v>
      </c>
      <c r="I120" s="140"/>
      <c r="J120" s="141">
        <f>BK120</f>
        <v>0</v>
      </c>
      <c r="L120" s="137"/>
      <c r="M120" s="142"/>
      <c r="N120" s="143"/>
      <c r="O120" s="143"/>
      <c r="P120" s="144">
        <f>P121+P143</f>
        <v>0</v>
      </c>
      <c r="Q120" s="143"/>
      <c r="R120" s="144">
        <f>R121+R143</f>
        <v>21.726401339999999</v>
      </c>
      <c r="S120" s="143"/>
      <c r="T120" s="145">
        <f>T121+T143</f>
        <v>0</v>
      </c>
      <c r="AR120" s="138" t="s">
        <v>81</v>
      </c>
      <c r="AT120" s="146" t="s">
        <v>72</v>
      </c>
      <c r="AU120" s="146" t="s">
        <v>73</v>
      </c>
      <c r="AY120" s="138" t="s">
        <v>123</v>
      </c>
      <c r="BK120" s="147">
        <f>BK121+BK143</f>
        <v>0</v>
      </c>
    </row>
    <row r="121" spans="2:65" s="11" customFormat="1" ht="22.9" customHeight="1">
      <c r="B121" s="137"/>
      <c r="D121" s="138" t="s">
        <v>72</v>
      </c>
      <c r="E121" s="148" t="s">
        <v>134</v>
      </c>
      <c r="F121" s="148" t="s">
        <v>323</v>
      </c>
      <c r="I121" s="140"/>
      <c r="J121" s="149">
        <f>BK121</f>
        <v>0</v>
      </c>
      <c r="L121" s="137"/>
      <c r="M121" s="142"/>
      <c r="N121" s="143"/>
      <c r="O121" s="143"/>
      <c r="P121" s="144">
        <f>SUM(P122:P142)</f>
        <v>0</v>
      </c>
      <c r="Q121" s="143"/>
      <c r="R121" s="144">
        <f>SUM(R122:R142)</f>
        <v>21.65070244</v>
      </c>
      <c r="S121" s="143"/>
      <c r="T121" s="145">
        <f>SUM(T122:T142)</f>
        <v>0</v>
      </c>
      <c r="AR121" s="138" t="s">
        <v>81</v>
      </c>
      <c r="AT121" s="146" t="s">
        <v>72</v>
      </c>
      <c r="AU121" s="146" t="s">
        <v>81</v>
      </c>
      <c r="AY121" s="138" t="s">
        <v>123</v>
      </c>
      <c r="BK121" s="147">
        <f>SUM(BK122:BK142)</f>
        <v>0</v>
      </c>
    </row>
    <row r="122" spans="2:65" s="1" customFormat="1" ht="24" customHeight="1">
      <c r="B122" s="150"/>
      <c r="C122" s="151" t="s">
        <v>81</v>
      </c>
      <c r="D122" s="151" t="s">
        <v>126</v>
      </c>
      <c r="E122" s="152" t="s">
        <v>324</v>
      </c>
      <c r="F122" s="153" t="s">
        <v>325</v>
      </c>
      <c r="G122" s="154" t="s">
        <v>133</v>
      </c>
      <c r="H122" s="155">
        <v>48.228000000000002</v>
      </c>
      <c r="I122" s="156"/>
      <c r="J122" s="155">
        <f>ROUND(I122*H122,3)</f>
        <v>0</v>
      </c>
      <c r="K122" s="153" t="s">
        <v>1</v>
      </c>
      <c r="L122" s="31"/>
      <c r="M122" s="157" t="s">
        <v>1</v>
      </c>
      <c r="N122" s="158" t="s">
        <v>39</v>
      </c>
      <c r="O122" s="54"/>
      <c r="P122" s="159">
        <f>O122*H122</f>
        <v>0</v>
      </c>
      <c r="Q122" s="159">
        <v>3.7560000000000003E-2</v>
      </c>
      <c r="R122" s="159">
        <f>Q122*H122</f>
        <v>1.8114436800000002</v>
      </c>
      <c r="S122" s="159">
        <v>0</v>
      </c>
      <c r="T122" s="160">
        <f>S122*H122</f>
        <v>0</v>
      </c>
      <c r="AR122" s="161" t="s">
        <v>124</v>
      </c>
      <c r="AT122" s="161" t="s">
        <v>126</v>
      </c>
      <c r="AU122" s="161" t="s">
        <v>130</v>
      </c>
      <c r="AY122" s="16" t="s">
        <v>123</v>
      </c>
      <c r="BE122" s="162">
        <f>IF(N122="základná",J122,0)</f>
        <v>0</v>
      </c>
      <c r="BF122" s="162">
        <f>IF(N122="znížená",J122,0)</f>
        <v>0</v>
      </c>
      <c r="BG122" s="162">
        <f>IF(N122="zákl. prenesená",J122,0)</f>
        <v>0</v>
      </c>
      <c r="BH122" s="162">
        <f>IF(N122="zníž. prenesená",J122,0)</f>
        <v>0</v>
      </c>
      <c r="BI122" s="162">
        <f>IF(N122="nulová",J122,0)</f>
        <v>0</v>
      </c>
      <c r="BJ122" s="16" t="s">
        <v>130</v>
      </c>
      <c r="BK122" s="163">
        <f>ROUND(I122*H122,3)</f>
        <v>0</v>
      </c>
      <c r="BL122" s="16" t="s">
        <v>124</v>
      </c>
      <c r="BM122" s="161" t="s">
        <v>124</v>
      </c>
    </row>
    <row r="123" spans="2:65" s="12" customFormat="1" ht="11.25">
      <c r="B123" s="173"/>
      <c r="D123" s="174" t="s">
        <v>153</v>
      </c>
      <c r="E123" s="175" t="s">
        <v>1</v>
      </c>
      <c r="F123" s="176" t="s">
        <v>326</v>
      </c>
      <c r="H123" s="177">
        <v>48.228000000000002</v>
      </c>
      <c r="I123" s="178"/>
      <c r="L123" s="173"/>
      <c r="M123" s="179"/>
      <c r="N123" s="180"/>
      <c r="O123" s="180"/>
      <c r="P123" s="180"/>
      <c r="Q123" s="180"/>
      <c r="R123" s="180"/>
      <c r="S123" s="180"/>
      <c r="T123" s="181"/>
      <c r="AT123" s="175" t="s">
        <v>153</v>
      </c>
      <c r="AU123" s="175" t="s">
        <v>130</v>
      </c>
      <c r="AV123" s="12" t="s">
        <v>130</v>
      </c>
      <c r="AW123" s="12" t="s">
        <v>29</v>
      </c>
      <c r="AX123" s="12" t="s">
        <v>73</v>
      </c>
      <c r="AY123" s="175" t="s">
        <v>123</v>
      </c>
    </row>
    <row r="124" spans="2:65" s="13" customFormat="1" ht="11.25">
      <c r="B124" s="182"/>
      <c r="D124" s="174" t="s">
        <v>153</v>
      </c>
      <c r="E124" s="183" t="s">
        <v>1</v>
      </c>
      <c r="F124" s="184" t="s">
        <v>155</v>
      </c>
      <c r="H124" s="185">
        <v>48.228000000000002</v>
      </c>
      <c r="I124" s="186"/>
      <c r="L124" s="182"/>
      <c r="M124" s="187"/>
      <c r="N124" s="188"/>
      <c r="O124" s="188"/>
      <c r="P124" s="188"/>
      <c r="Q124" s="188"/>
      <c r="R124" s="188"/>
      <c r="S124" s="188"/>
      <c r="T124" s="189"/>
      <c r="AT124" s="183" t="s">
        <v>153</v>
      </c>
      <c r="AU124" s="183" t="s">
        <v>130</v>
      </c>
      <c r="AV124" s="13" t="s">
        <v>124</v>
      </c>
      <c r="AW124" s="13" t="s">
        <v>29</v>
      </c>
      <c r="AX124" s="13" t="s">
        <v>81</v>
      </c>
      <c r="AY124" s="183" t="s">
        <v>123</v>
      </c>
    </row>
    <row r="125" spans="2:65" s="1" customFormat="1" ht="36" customHeight="1">
      <c r="B125" s="150"/>
      <c r="C125" s="151" t="s">
        <v>130</v>
      </c>
      <c r="D125" s="151" t="s">
        <v>126</v>
      </c>
      <c r="E125" s="152" t="s">
        <v>327</v>
      </c>
      <c r="F125" s="153" t="s">
        <v>328</v>
      </c>
      <c r="G125" s="154" t="s">
        <v>133</v>
      </c>
      <c r="H125" s="155">
        <v>575.83799999999997</v>
      </c>
      <c r="I125" s="156"/>
      <c r="J125" s="155">
        <f>ROUND(I125*H125,3)</f>
        <v>0</v>
      </c>
      <c r="K125" s="153" t="s">
        <v>1</v>
      </c>
      <c r="L125" s="31"/>
      <c r="M125" s="157" t="s">
        <v>1</v>
      </c>
      <c r="N125" s="158" t="s">
        <v>39</v>
      </c>
      <c r="O125" s="54"/>
      <c r="P125" s="159">
        <f>O125*H125</f>
        <v>0</v>
      </c>
      <c r="Q125" s="159">
        <v>3.2000000000000002E-3</v>
      </c>
      <c r="R125" s="159">
        <f>Q125*H125</f>
        <v>1.8426815999999999</v>
      </c>
      <c r="S125" s="159">
        <v>0</v>
      </c>
      <c r="T125" s="160">
        <f>S125*H125</f>
        <v>0</v>
      </c>
      <c r="AR125" s="161" t="s">
        <v>124</v>
      </c>
      <c r="AT125" s="161" t="s">
        <v>126</v>
      </c>
      <c r="AU125" s="161" t="s">
        <v>130</v>
      </c>
      <c r="AY125" s="16" t="s">
        <v>123</v>
      </c>
      <c r="BE125" s="162">
        <f>IF(N125="základná",J125,0)</f>
        <v>0</v>
      </c>
      <c r="BF125" s="162">
        <f>IF(N125="znížená",J125,0)</f>
        <v>0</v>
      </c>
      <c r="BG125" s="162">
        <f>IF(N125="zákl. prenesená",J125,0)</f>
        <v>0</v>
      </c>
      <c r="BH125" s="162">
        <f>IF(N125="zníž. prenesená",J125,0)</f>
        <v>0</v>
      </c>
      <c r="BI125" s="162">
        <f>IF(N125="nulová",J125,0)</f>
        <v>0</v>
      </c>
      <c r="BJ125" s="16" t="s">
        <v>130</v>
      </c>
      <c r="BK125" s="163">
        <f>ROUND(I125*H125,3)</f>
        <v>0</v>
      </c>
      <c r="BL125" s="16" t="s">
        <v>124</v>
      </c>
      <c r="BM125" s="161" t="s">
        <v>134</v>
      </c>
    </row>
    <row r="126" spans="2:65" s="1" customFormat="1" ht="36" customHeight="1">
      <c r="B126" s="150"/>
      <c r="C126" s="151" t="s">
        <v>135</v>
      </c>
      <c r="D126" s="151" t="s">
        <v>126</v>
      </c>
      <c r="E126" s="152" t="s">
        <v>329</v>
      </c>
      <c r="F126" s="153" t="s">
        <v>330</v>
      </c>
      <c r="G126" s="154" t="s">
        <v>133</v>
      </c>
      <c r="H126" s="155">
        <v>12.868</v>
      </c>
      <c r="I126" s="156"/>
      <c r="J126" s="155">
        <f>ROUND(I126*H126,3)</f>
        <v>0</v>
      </c>
      <c r="K126" s="153" t="s">
        <v>1</v>
      </c>
      <c r="L126" s="31"/>
      <c r="M126" s="157" t="s">
        <v>1</v>
      </c>
      <c r="N126" s="158" t="s">
        <v>39</v>
      </c>
      <c r="O126" s="54"/>
      <c r="P126" s="159">
        <f>O126*H126</f>
        <v>0</v>
      </c>
      <c r="Q126" s="159">
        <v>5.8999999999999999E-3</v>
      </c>
      <c r="R126" s="159">
        <f>Q126*H126</f>
        <v>7.5921199999999994E-2</v>
      </c>
      <c r="S126" s="159">
        <v>0</v>
      </c>
      <c r="T126" s="160">
        <f>S126*H126</f>
        <v>0</v>
      </c>
      <c r="AR126" s="161" t="s">
        <v>124</v>
      </c>
      <c r="AT126" s="161" t="s">
        <v>126</v>
      </c>
      <c r="AU126" s="161" t="s">
        <v>130</v>
      </c>
      <c r="AY126" s="16" t="s">
        <v>123</v>
      </c>
      <c r="BE126" s="162">
        <f>IF(N126="základná",J126,0)</f>
        <v>0</v>
      </c>
      <c r="BF126" s="162">
        <f>IF(N126="znížená",J126,0)</f>
        <v>0</v>
      </c>
      <c r="BG126" s="162">
        <f>IF(N126="zákl. prenesená",J126,0)</f>
        <v>0</v>
      </c>
      <c r="BH126" s="162">
        <f>IF(N126="zníž. prenesená",J126,0)</f>
        <v>0</v>
      </c>
      <c r="BI126" s="162">
        <f>IF(N126="nulová",J126,0)</f>
        <v>0</v>
      </c>
      <c r="BJ126" s="16" t="s">
        <v>130</v>
      </c>
      <c r="BK126" s="163">
        <f>ROUND(I126*H126,3)</f>
        <v>0</v>
      </c>
      <c r="BL126" s="16" t="s">
        <v>124</v>
      </c>
      <c r="BM126" s="161" t="s">
        <v>139</v>
      </c>
    </row>
    <row r="127" spans="2:65" s="1" customFormat="1" ht="36" customHeight="1">
      <c r="B127" s="150"/>
      <c r="C127" s="151" t="s">
        <v>124</v>
      </c>
      <c r="D127" s="151" t="s">
        <v>126</v>
      </c>
      <c r="E127" s="152" t="s">
        <v>331</v>
      </c>
      <c r="F127" s="153" t="s">
        <v>332</v>
      </c>
      <c r="G127" s="154" t="s">
        <v>133</v>
      </c>
      <c r="H127" s="155">
        <v>50.505000000000003</v>
      </c>
      <c r="I127" s="156"/>
      <c r="J127" s="155">
        <f>ROUND(I127*H127,3)</f>
        <v>0</v>
      </c>
      <c r="K127" s="153" t="s">
        <v>1</v>
      </c>
      <c r="L127" s="31"/>
      <c r="M127" s="157" t="s">
        <v>1</v>
      </c>
      <c r="N127" s="158" t="s">
        <v>39</v>
      </c>
      <c r="O127" s="54"/>
      <c r="P127" s="159">
        <f>O127*H127</f>
        <v>0</v>
      </c>
      <c r="Q127" s="159">
        <v>1.1299999999999999E-2</v>
      </c>
      <c r="R127" s="159">
        <f>Q127*H127</f>
        <v>0.57070650000000001</v>
      </c>
      <c r="S127" s="159">
        <v>0</v>
      </c>
      <c r="T127" s="160">
        <f>S127*H127</f>
        <v>0</v>
      </c>
      <c r="AR127" s="161" t="s">
        <v>124</v>
      </c>
      <c r="AT127" s="161" t="s">
        <v>126</v>
      </c>
      <c r="AU127" s="161" t="s">
        <v>130</v>
      </c>
      <c r="AY127" s="16" t="s">
        <v>123</v>
      </c>
      <c r="BE127" s="162">
        <f>IF(N127="základná",J127,0)</f>
        <v>0</v>
      </c>
      <c r="BF127" s="162">
        <f>IF(N127="znížená",J127,0)</f>
        <v>0</v>
      </c>
      <c r="BG127" s="162">
        <f>IF(N127="zákl. prenesená",J127,0)</f>
        <v>0</v>
      </c>
      <c r="BH127" s="162">
        <f>IF(N127="zníž. prenesená",J127,0)</f>
        <v>0</v>
      </c>
      <c r="BI127" s="162">
        <f>IF(N127="nulová",J127,0)</f>
        <v>0</v>
      </c>
      <c r="BJ127" s="16" t="s">
        <v>130</v>
      </c>
      <c r="BK127" s="163">
        <f>ROUND(I127*H127,3)</f>
        <v>0</v>
      </c>
      <c r="BL127" s="16" t="s">
        <v>124</v>
      </c>
      <c r="BM127" s="161" t="s">
        <v>144</v>
      </c>
    </row>
    <row r="128" spans="2:65" s="12" customFormat="1" ht="11.25">
      <c r="B128" s="173"/>
      <c r="D128" s="174" t="s">
        <v>153</v>
      </c>
      <c r="E128" s="175" t="s">
        <v>1</v>
      </c>
      <c r="F128" s="176" t="s">
        <v>333</v>
      </c>
      <c r="H128" s="177">
        <v>50.505000000000003</v>
      </c>
      <c r="I128" s="178"/>
      <c r="L128" s="173"/>
      <c r="M128" s="179"/>
      <c r="N128" s="180"/>
      <c r="O128" s="180"/>
      <c r="P128" s="180"/>
      <c r="Q128" s="180"/>
      <c r="R128" s="180"/>
      <c r="S128" s="180"/>
      <c r="T128" s="181"/>
      <c r="AT128" s="175" t="s">
        <v>153</v>
      </c>
      <c r="AU128" s="175" t="s">
        <v>130</v>
      </c>
      <c r="AV128" s="12" t="s">
        <v>130</v>
      </c>
      <c r="AW128" s="12" t="s">
        <v>29</v>
      </c>
      <c r="AX128" s="12" t="s">
        <v>73</v>
      </c>
      <c r="AY128" s="175" t="s">
        <v>123</v>
      </c>
    </row>
    <row r="129" spans="2:65" s="13" customFormat="1" ht="11.25">
      <c r="B129" s="182"/>
      <c r="D129" s="174" t="s">
        <v>153</v>
      </c>
      <c r="E129" s="183" t="s">
        <v>1</v>
      </c>
      <c r="F129" s="184" t="s">
        <v>155</v>
      </c>
      <c r="H129" s="185">
        <v>50.505000000000003</v>
      </c>
      <c r="I129" s="186"/>
      <c r="L129" s="182"/>
      <c r="M129" s="187"/>
      <c r="N129" s="188"/>
      <c r="O129" s="188"/>
      <c r="P129" s="188"/>
      <c r="Q129" s="188"/>
      <c r="R129" s="188"/>
      <c r="S129" s="188"/>
      <c r="T129" s="189"/>
      <c r="AT129" s="183" t="s">
        <v>153</v>
      </c>
      <c r="AU129" s="183" t="s">
        <v>130</v>
      </c>
      <c r="AV129" s="13" t="s">
        <v>124</v>
      </c>
      <c r="AW129" s="13" t="s">
        <v>29</v>
      </c>
      <c r="AX129" s="13" t="s">
        <v>81</v>
      </c>
      <c r="AY129" s="183" t="s">
        <v>123</v>
      </c>
    </row>
    <row r="130" spans="2:65" s="1" customFormat="1" ht="48" customHeight="1">
      <c r="B130" s="150"/>
      <c r="C130" s="151" t="s">
        <v>145</v>
      </c>
      <c r="D130" s="151" t="s">
        <v>126</v>
      </c>
      <c r="E130" s="152" t="s">
        <v>334</v>
      </c>
      <c r="F130" s="153" t="s">
        <v>335</v>
      </c>
      <c r="G130" s="154" t="s">
        <v>133</v>
      </c>
      <c r="H130" s="155">
        <v>480.73500000000001</v>
      </c>
      <c r="I130" s="156"/>
      <c r="J130" s="155">
        <f>ROUND(I130*H130,3)</f>
        <v>0</v>
      </c>
      <c r="K130" s="153" t="s">
        <v>1</v>
      </c>
      <c r="L130" s="31"/>
      <c r="M130" s="157" t="s">
        <v>1</v>
      </c>
      <c r="N130" s="158" t="s">
        <v>39</v>
      </c>
      <c r="O130" s="54"/>
      <c r="P130" s="159">
        <f>O130*H130</f>
        <v>0</v>
      </c>
      <c r="Q130" s="159">
        <v>3.49E-2</v>
      </c>
      <c r="R130" s="159">
        <f>Q130*H130</f>
        <v>16.777651500000001</v>
      </c>
      <c r="S130" s="159">
        <v>0</v>
      </c>
      <c r="T130" s="160">
        <f>S130*H130</f>
        <v>0</v>
      </c>
      <c r="AR130" s="161" t="s">
        <v>124</v>
      </c>
      <c r="AT130" s="161" t="s">
        <v>126</v>
      </c>
      <c r="AU130" s="161" t="s">
        <v>130</v>
      </c>
      <c r="AY130" s="16" t="s">
        <v>123</v>
      </c>
      <c r="BE130" s="162">
        <f>IF(N130="základná",J130,0)</f>
        <v>0</v>
      </c>
      <c r="BF130" s="162">
        <f>IF(N130="znížená",J130,0)</f>
        <v>0</v>
      </c>
      <c r="BG130" s="162">
        <f>IF(N130="zákl. prenesená",J130,0)</f>
        <v>0</v>
      </c>
      <c r="BH130" s="162">
        <f>IF(N130="zníž. prenesená",J130,0)</f>
        <v>0</v>
      </c>
      <c r="BI130" s="162">
        <f>IF(N130="nulová",J130,0)</f>
        <v>0</v>
      </c>
      <c r="BJ130" s="16" t="s">
        <v>130</v>
      </c>
      <c r="BK130" s="163">
        <f>ROUND(I130*H130,3)</f>
        <v>0</v>
      </c>
      <c r="BL130" s="16" t="s">
        <v>124</v>
      </c>
      <c r="BM130" s="161" t="s">
        <v>148</v>
      </c>
    </row>
    <row r="131" spans="2:65" s="12" customFormat="1" ht="11.25">
      <c r="B131" s="173"/>
      <c r="D131" s="174" t="s">
        <v>153</v>
      </c>
      <c r="E131" s="175" t="s">
        <v>1</v>
      </c>
      <c r="F131" s="176" t="s">
        <v>336</v>
      </c>
      <c r="H131" s="177">
        <v>112.72199999999999</v>
      </c>
      <c r="I131" s="178"/>
      <c r="L131" s="173"/>
      <c r="M131" s="179"/>
      <c r="N131" s="180"/>
      <c r="O131" s="180"/>
      <c r="P131" s="180"/>
      <c r="Q131" s="180"/>
      <c r="R131" s="180"/>
      <c r="S131" s="180"/>
      <c r="T131" s="181"/>
      <c r="AT131" s="175" t="s">
        <v>153</v>
      </c>
      <c r="AU131" s="175" t="s">
        <v>130</v>
      </c>
      <c r="AV131" s="12" t="s">
        <v>130</v>
      </c>
      <c r="AW131" s="12" t="s">
        <v>29</v>
      </c>
      <c r="AX131" s="12" t="s">
        <v>73</v>
      </c>
      <c r="AY131" s="175" t="s">
        <v>123</v>
      </c>
    </row>
    <row r="132" spans="2:65" s="12" customFormat="1" ht="11.25">
      <c r="B132" s="173"/>
      <c r="D132" s="174" t="s">
        <v>153</v>
      </c>
      <c r="E132" s="175" t="s">
        <v>1</v>
      </c>
      <c r="F132" s="176" t="s">
        <v>337</v>
      </c>
      <c r="H132" s="177">
        <v>105.45699999999999</v>
      </c>
      <c r="I132" s="178"/>
      <c r="L132" s="173"/>
      <c r="M132" s="179"/>
      <c r="N132" s="180"/>
      <c r="O132" s="180"/>
      <c r="P132" s="180"/>
      <c r="Q132" s="180"/>
      <c r="R132" s="180"/>
      <c r="S132" s="180"/>
      <c r="T132" s="181"/>
      <c r="AT132" s="175" t="s">
        <v>153</v>
      </c>
      <c r="AU132" s="175" t="s">
        <v>130</v>
      </c>
      <c r="AV132" s="12" t="s">
        <v>130</v>
      </c>
      <c r="AW132" s="12" t="s">
        <v>29</v>
      </c>
      <c r="AX132" s="12" t="s">
        <v>73</v>
      </c>
      <c r="AY132" s="175" t="s">
        <v>123</v>
      </c>
    </row>
    <row r="133" spans="2:65" s="12" customFormat="1" ht="11.25">
      <c r="B133" s="173"/>
      <c r="D133" s="174" t="s">
        <v>153</v>
      </c>
      <c r="E133" s="175" t="s">
        <v>1</v>
      </c>
      <c r="F133" s="176" t="s">
        <v>338</v>
      </c>
      <c r="H133" s="177">
        <v>123.916</v>
      </c>
      <c r="I133" s="178"/>
      <c r="L133" s="173"/>
      <c r="M133" s="179"/>
      <c r="N133" s="180"/>
      <c r="O133" s="180"/>
      <c r="P133" s="180"/>
      <c r="Q133" s="180"/>
      <c r="R133" s="180"/>
      <c r="S133" s="180"/>
      <c r="T133" s="181"/>
      <c r="AT133" s="175" t="s">
        <v>153</v>
      </c>
      <c r="AU133" s="175" t="s">
        <v>130</v>
      </c>
      <c r="AV133" s="12" t="s">
        <v>130</v>
      </c>
      <c r="AW133" s="12" t="s">
        <v>29</v>
      </c>
      <c r="AX133" s="12" t="s">
        <v>73</v>
      </c>
      <c r="AY133" s="175" t="s">
        <v>123</v>
      </c>
    </row>
    <row r="134" spans="2:65" s="12" customFormat="1" ht="11.25">
      <c r="B134" s="173"/>
      <c r="D134" s="174" t="s">
        <v>153</v>
      </c>
      <c r="E134" s="175" t="s">
        <v>1</v>
      </c>
      <c r="F134" s="176" t="s">
        <v>339</v>
      </c>
      <c r="H134" s="177">
        <v>138.63999999999999</v>
      </c>
      <c r="I134" s="178"/>
      <c r="L134" s="173"/>
      <c r="M134" s="179"/>
      <c r="N134" s="180"/>
      <c r="O134" s="180"/>
      <c r="P134" s="180"/>
      <c r="Q134" s="180"/>
      <c r="R134" s="180"/>
      <c r="S134" s="180"/>
      <c r="T134" s="181"/>
      <c r="AT134" s="175" t="s">
        <v>153</v>
      </c>
      <c r="AU134" s="175" t="s">
        <v>130</v>
      </c>
      <c r="AV134" s="12" t="s">
        <v>130</v>
      </c>
      <c r="AW134" s="12" t="s">
        <v>29</v>
      </c>
      <c r="AX134" s="12" t="s">
        <v>73</v>
      </c>
      <c r="AY134" s="175" t="s">
        <v>123</v>
      </c>
    </row>
    <row r="135" spans="2:65" s="13" customFormat="1" ht="11.25">
      <c r="B135" s="182"/>
      <c r="D135" s="174" t="s">
        <v>153</v>
      </c>
      <c r="E135" s="183" t="s">
        <v>1</v>
      </c>
      <c r="F135" s="184" t="s">
        <v>155</v>
      </c>
      <c r="H135" s="185">
        <v>480.73499999999996</v>
      </c>
      <c r="I135" s="186"/>
      <c r="L135" s="182"/>
      <c r="M135" s="187"/>
      <c r="N135" s="188"/>
      <c r="O135" s="188"/>
      <c r="P135" s="188"/>
      <c r="Q135" s="188"/>
      <c r="R135" s="188"/>
      <c r="S135" s="188"/>
      <c r="T135" s="189"/>
      <c r="AT135" s="183" t="s">
        <v>153</v>
      </c>
      <c r="AU135" s="183" t="s">
        <v>130</v>
      </c>
      <c r="AV135" s="13" t="s">
        <v>124</v>
      </c>
      <c r="AW135" s="13" t="s">
        <v>29</v>
      </c>
      <c r="AX135" s="13" t="s">
        <v>81</v>
      </c>
      <c r="AY135" s="183" t="s">
        <v>123</v>
      </c>
    </row>
    <row r="136" spans="2:65" s="1" customFormat="1" ht="36" customHeight="1">
      <c r="B136" s="150"/>
      <c r="C136" s="151" t="s">
        <v>134</v>
      </c>
      <c r="D136" s="151" t="s">
        <v>126</v>
      </c>
      <c r="E136" s="152" t="s">
        <v>340</v>
      </c>
      <c r="F136" s="153" t="s">
        <v>341</v>
      </c>
      <c r="G136" s="154" t="s">
        <v>133</v>
      </c>
      <c r="H136" s="155">
        <v>11.52</v>
      </c>
      <c r="I136" s="156"/>
      <c r="J136" s="155">
        <f>ROUND(I136*H136,3)</f>
        <v>0</v>
      </c>
      <c r="K136" s="153" t="s">
        <v>1</v>
      </c>
      <c r="L136" s="31"/>
      <c r="M136" s="157" t="s">
        <v>1</v>
      </c>
      <c r="N136" s="158" t="s">
        <v>39</v>
      </c>
      <c r="O136" s="54"/>
      <c r="P136" s="159">
        <f>O136*H136</f>
        <v>0</v>
      </c>
      <c r="Q136" s="159">
        <v>1.174E-2</v>
      </c>
      <c r="R136" s="159">
        <f>Q136*H136</f>
        <v>0.1352448</v>
      </c>
      <c r="S136" s="159">
        <v>0</v>
      </c>
      <c r="T136" s="160">
        <f>S136*H136</f>
        <v>0</v>
      </c>
      <c r="AR136" s="161" t="s">
        <v>124</v>
      </c>
      <c r="AT136" s="161" t="s">
        <v>126</v>
      </c>
      <c r="AU136" s="161" t="s">
        <v>130</v>
      </c>
      <c r="AY136" s="16" t="s">
        <v>123</v>
      </c>
      <c r="BE136" s="162">
        <f>IF(N136="základná",J136,0)</f>
        <v>0</v>
      </c>
      <c r="BF136" s="162">
        <f>IF(N136="znížená",J136,0)</f>
        <v>0</v>
      </c>
      <c r="BG136" s="162">
        <f>IF(N136="zákl. prenesená",J136,0)</f>
        <v>0</v>
      </c>
      <c r="BH136" s="162">
        <f>IF(N136="zníž. prenesená",J136,0)</f>
        <v>0</v>
      </c>
      <c r="BI136" s="162">
        <f>IF(N136="nulová",J136,0)</f>
        <v>0</v>
      </c>
      <c r="BJ136" s="16" t="s">
        <v>130</v>
      </c>
      <c r="BK136" s="163">
        <f>ROUND(I136*H136,3)</f>
        <v>0</v>
      </c>
      <c r="BL136" s="16" t="s">
        <v>124</v>
      </c>
      <c r="BM136" s="161" t="s">
        <v>152</v>
      </c>
    </row>
    <row r="137" spans="2:65" s="1" customFormat="1" ht="36" customHeight="1">
      <c r="B137" s="150"/>
      <c r="C137" s="151" t="s">
        <v>156</v>
      </c>
      <c r="D137" s="151" t="s">
        <v>126</v>
      </c>
      <c r="E137" s="152" t="s">
        <v>342</v>
      </c>
      <c r="F137" s="153" t="s">
        <v>343</v>
      </c>
      <c r="G137" s="154" t="s">
        <v>133</v>
      </c>
      <c r="H137" s="155">
        <v>1.3480000000000001</v>
      </c>
      <c r="I137" s="156"/>
      <c r="J137" s="155">
        <f>ROUND(I137*H137,3)</f>
        <v>0</v>
      </c>
      <c r="K137" s="153" t="s">
        <v>1</v>
      </c>
      <c r="L137" s="31"/>
      <c r="M137" s="157" t="s">
        <v>1</v>
      </c>
      <c r="N137" s="158" t="s">
        <v>39</v>
      </c>
      <c r="O137" s="54"/>
      <c r="P137" s="159">
        <f>O137*H137</f>
        <v>0</v>
      </c>
      <c r="Q137" s="159">
        <v>9.92E-3</v>
      </c>
      <c r="R137" s="159">
        <f>Q137*H137</f>
        <v>1.3372160000000001E-2</v>
      </c>
      <c r="S137" s="159">
        <v>0</v>
      </c>
      <c r="T137" s="160">
        <f>S137*H137</f>
        <v>0</v>
      </c>
      <c r="AR137" s="161" t="s">
        <v>124</v>
      </c>
      <c r="AT137" s="161" t="s">
        <v>126</v>
      </c>
      <c r="AU137" s="161" t="s">
        <v>130</v>
      </c>
      <c r="AY137" s="16" t="s">
        <v>123</v>
      </c>
      <c r="BE137" s="162">
        <f>IF(N137="základná",J137,0)</f>
        <v>0</v>
      </c>
      <c r="BF137" s="162">
        <f>IF(N137="znížená",J137,0)</f>
        <v>0</v>
      </c>
      <c r="BG137" s="162">
        <f>IF(N137="zákl. prenesená",J137,0)</f>
        <v>0</v>
      </c>
      <c r="BH137" s="162">
        <f>IF(N137="zníž. prenesená",J137,0)</f>
        <v>0</v>
      </c>
      <c r="BI137" s="162">
        <f>IF(N137="nulová",J137,0)</f>
        <v>0</v>
      </c>
      <c r="BJ137" s="16" t="s">
        <v>130</v>
      </c>
      <c r="BK137" s="163">
        <f>ROUND(I137*H137,3)</f>
        <v>0</v>
      </c>
      <c r="BL137" s="16" t="s">
        <v>124</v>
      </c>
      <c r="BM137" s="161" t="s">
        <v>159</v>
      </c>
    </row>
    <row r="138" spans="2:65" s="12" customFormat="1" ht="11.25">
      <c r="B138" s="173"/>
      <c r="D138" s="174" t="s">
        <v>153</v>
      </c>
      <c r="E138" s="175" t="s">
        <v>1</v>
      </c>
      <c r="F138" s="176" t="s">
        <v>344</v>
      </c>
      <c r="H138" s="177">
        <v>1.3480000000000001</v>
      </c>
      <c r="I138" s="178"/>
      <c r="L138" s="173"/>
      <c r="M138" s="179"/>
      <c r="N138" s="180"/>
      <c r="O138" s="180"/>
      <c r="P138" s="180"/>
      <c r="Q138" s="180"/>
      <c r="R138" s="180"/>
      <c r="S138" s="180"/>
      <c r="T138" s="181"/>
      <c r="AT138" s="175" t="s">
        <v>153</v>
      </c>
      <c r="AU138" s="175" t="s">
        <v>130</v>
      </c>
      <c r="AV138" s="12" t="s">
        <v>130</v>
      </c>
      <c r="AW138" s="12" t="s">
        <v>29</v>
      </c>
      <c r="AX138" s="12" t="s">
        <v>73</v>
      </c>
      <c r="AY138" s="175" t="s">
        <v>123</v>
      </c>
    </row>
    <row r="139" spans="2:65" s="13" customFormat="1" ht="11.25">
      <c r="B139" s="182"/>
      <c r="D139" s="174" t="s">
        <v>153</v>
      </c>
      <c r="E139" s="183" t="s">
        <v>1</v>
      </c>
      <c r="F139" s="184" t="s">
        <v>155</v>
      </c>
      <c r="H139" s="185">
        <v>1.3480000000000001</v>
      </c>
      <c r="I139" s="186"/>
      <c r="L139" s="182"/>
      <c r="M139" s="187"/>
      <c r="N139" s="188"/>
      <c r="O139" s="188"/>
      <c r="P139" s="188"/>
      <c r="Q139" s="188"/>
      <c r="R139" s="188"/>
      <c r="S139" s="188"/>
      <c r="T139" s="189"/>
      <c r="AT139" s="183" t="s">
        <v>153</v>
      </c>
      <c r="AU139" s="183" t="s">
        <v>130</v>
      </c>
      <c r="AV139" s="13" t="s">
        <v>124</v>
      </c>
      <c r="AW139" s="13" t="s">
        <v>29</v>
      </c>
      <c r="AX139" s="13" t="s">
        <v>81</v>
      </c>
      <c r="AY139" s="183" t="s">
        <v>123</v>
      </c>
    </row>
    <row r="140" spans="2:65" s="1" customFormat="1" ht="36" customHeight="1">
      <c r="B140" s="150"/>
      <c r="C140" s="151" t="s">
        <v>139</v>
      </c>
      <c r="D140" s="151" t="s">
        <v>126</v>
      </c>
      <c r="E140" s="152" t="s">
        <v>345</v>
      </c>
      <c r="F140" s="153" t="s">
        <v>346</v>
      </c>
      <c r="G140" s="154" t="s">
        <v>133</v>
      </c>
      <c r="H140" s="155">
        <v>44.597999999999999</v>
      </c>
      <c r="I140" s="156"/>
      <c r="J140" s="155">
        <f>ROUND(I140*H140,3)</f>
        <v>0</v>
      </c>
      <c r="K140" s="153" t="s">
        <v>1</v>
      </c>
      <c r="L140" s="31"/>
      <c r="M140" s="157" t="s">
        <v>1</v>
      </c>
      <c r="N140" s="158" t="s">
        <v>39</v>
      </c>
      <c r="O140" s="54"/>
      <c r="P140" s="159">
        <f>O140*H140</f>
        <v>0</v>
      </c>
      <c r="Q140" s="159">
        <v>9.4999999999999998E-3</v>
      </c>
      <c r="R140" s="159">
        <f>Q140*H140</f>
        <v>0.42368099999999997</v>
      </c>
      <c r="S140" s="159">
        <v>0</v>
      </c>
      <c r="T140" s="160">
        <f>S140*H140</f>
        <v>0</v>
      </c>
      <c r="AR140" s="161" t="s">
        <v>124</v>
      </c>
      <c r="AT140" s="161" t="s">
        <v>126</v>
      </c>
      <c r="AU140" s="161" t="s">
        <v>130</v>
      </c>
      <c r="AY140" s="16" t="s">
        <v>123</v>
      </c>
      <c r="BE140" s="162">
        <f>IF(N140="základná",J140,0)</f>
        <v>0</v>
      </c>
      <c r="BF140" s="162">
        <f>IF(N140="znížená",J140,0)</f>
        <v>0</v>
      </c>
      <c r="BG140" s="162">
        <f>IF(N140="zákl. prenesená",J140,0)</f>
        <v>0</v>
      </c>
      <c r="BH140" s="162">
        <f>IF(N140="zníž. prenesená",J140,0)</f>
        <v>0</v>
      </c>
      <c r="BI140" s="162">
        <f>IF(N140="nulová",J140,0)</f>
        <v>0</v>
      </c>
      <c r="BJ140" s="16" t="s">
        <v>130</v>
      </c>
      <c r="BK140" s="163">
        <f>ROUND(I140*H140,3)</f>
        <v>0</v>
      </c>
      <c r="BL140" s="16" t="s">
        <v>124</v>
      </c>
      <c r="BM140" s="161" t="s">
        <v>162</v>
      </c>
    </row>
    <row r="141" spans="2:65" s="12" customFormat="1" ht="11.25">
      <c r="B141" s="173"/>
      <c r="D141" s="174" t="s">
        <v>153</v>
      </c>
      <c r="E141" s="175" t="s">
        <v>1</v>
      </c>
      <c r="F141" s="176" t="s">
        <v>347</v>
      </c>
      <c r="H141" s="177">
        <v>44.597999999999999</v>
      </c>
      <c r="I141" s="178"/>
      <c r="L141" s="173"/>
      <c r="M141" s="179"/>
      <c r="N141" s="180"/>
      <c r="O141" s="180"/>
      <c r="P141" s="180"/>
      <c r="Q141" s="180"/>
      <c r="R141" s="180"/>
      <c r="S141" s="180"/>
      <c r="T141" s="181"/>
      <c r="AT141" s="175" t="s">
        <v>153</v>
      </c>
      <c r="AU141" s="175" t="s">
        <v>130</v>
      </c>
      <c r="AV141" s="12" t="s">
        <v>130</v>
      </c>
      <c r="AW141" s="12" t="s">
        <v>29</v>
      </c>
      <c r="AX141" s="12" t="s">
        <v>73</v>
      </c>
      <c r="AY141" s="175" t="s">
        <v>123</v>
      </c>
    </row>
    <row r="142" spans="2:65" s="13" customFormat="1" ht="11.25">
      <c r="B142" s="182"/>
      <c r="D142" s="174" t="s">
        <v>153</v>
      </c>
      <c r="E142" s="183" t="s">
        <v>1</v>
      </c>
      <c r="F142" s="184" t="s">
        <v>155</v>
      </c>
      <c r="H142" s="185">
        <v>44.597999999999999</v>
      </c>
      <c r="I142" s="186"/>
      <c r="L142" s="182"/>
      <c r="M142" s="187"/>
      <c r="N142" s="188"/>
      <c r="O142" s="188"/>
      <c r="P142" s="188"/>
      <c r="Q142" s="188"/>
      <c r="R142" s="188"/>
      <c r="S142" s="188"/>
      <c r="T142" s="189"/>
      <c r="AT142" s="183" t="s">
        <v>153</v>
      </c>
      <c r="AU142" s="183" t="s">
        <v>130</v>
      </c>
      <c r="AV142" s="13" t="s">
        <v>124</v>
      </c>
      <c r="AW142" s="13" t="s">
        <v>29</v>
      </c>
      <c r="AX142" s="13" t="s">
        <v>81</v>
      </c>
      <c r="AY142" s="183" t="s">
        <v>123</v>
      </c>
    </row>
    <row r="143" spans="2:65" s="11" customFormat="1" ht="22.9" customHeight="1">
      <c r="B143" s="137"/>
      <c r="D143" s="138" t="s">
        <v>72</v>
      </c>
      <c r="E143" s="148" t="s">
        <v>140</v>
      </c>
      <c r="F143" s="148" t="s">
        <v>141</v>
      </c>
      <c r="I143" s="140"/>
      <c r="J143" s="149">
        <f>BK143</f>
        <v>0</v>
      </c>
      <c r="L143" s="137"/>
      <c r="M143" s="142"/>
      <c r="N143" s="143"/>
      <c r="O143" s="143"/>
      <c r="P143" s="144">
        <f>SUM(P144:P155)</f>
        <v>0</v>
      </c>
      <c r="Q143" s="143"/>
      <c r="R143" s="144">
        <f>SUM(R144:R155)</f>
        <v>7.56989E-2</v>
      </c>
      <c r="S143" s="143"/>
      <c r="T143" s="145">
        <f>SUM(T144:T155)</f>
        <v>0</v>
      </c>
      <c r="AR143" s="138" t="s">
        <v>81</v>
      </c>
      <c r="AT143" s="146" t="s">
        <v>72</v>
      </c>
      <c r="AU143" s="146" t="s">
        <v>81</v>
      </c>
      <c r="AY143" s="138" t="s">
        <v>123</v>
      </c>
      <c r="BK143" s="147">
        <f>SUM(BK144:BK155)</f>
        <v>0</v>
      </c>
    </row>
    <row r="144" spans="2:65" s="1" customFormat="1" ht="24" customHeight="1">
      <c r="B144" s="150"/>
      <c r="C144" s="151" t="s">
        <v>140</v>
      </c>
      <c r="D144" s="151" t="s">
        <v>126</v>
      </c>
      <c r="E144" s="152" t="s">
        <v>348</v>
      </c>
      <c r="F144" s="153" t="s">
        <v>349</v>
      </c>
      <c r="G144" s="154" t="s">
        <v>203</v>
      </c>
      <c r="H144" s="155">
        <v>105.78</v>
      </c>
      <c r="I144" s="156"/>
      <c r="J144" s="155">
        <f>ROUND(I144*H144,3)</f>
        <v>0</v>
      </c>
      <c r="K144" s="153" t="s">
        <v>1</v>
      </c>
      <c r="L144" s="31"/>
      <c r="M144" s="157" t="s">
        <v>1</v>
      </c>
      <c r="N144" s="158" t="s">
        <v>39</v>
      </c>
      <c r="O144" s="54"/>
      <c r="P144" s="159">
        <f>O144*H144</f>
        <v>0</v>
      </c>
      <c r="Q144" s="159">
        <v>4.2000000000000002E-4</v>
      </c>
      <c r="R144" s="159">
        <f>Q144*H144</f>
        <v>4.4427600000000005E-2</v>
      </c>
      <c r="S144" s="159">
        <v>0</v>
      </c>
      <c r="T144" s="160">
        <f>S144*H144</f>
        <v>0</v>
      </c>
      <c r="AR144" s="161" t="s">
        <v>124</v>
      </c>
      <c r="AT144" s="161" t="s">
        <v>126</v>
      </c>
      <c r="AU144" s="161" t="s">
        <v>130</v>
      </c>
      <c r="AY144" s="16" t="s">
        <v>123</v>
      </c>
      <c r="BE144" s="162">
        <f>IF(N144="základná",J144,0)</f>
        <v>0</v>
      </c>
      <c r="BF144" s="162">
        <f>IF(N144="znížená",J144,0)</f>
        <v>0</v>
      </c>
      <c r="BG144" s="162">
        <f>IF(N144="zákl. prenesená",J144,0)</f>
        <v>0</v>
      </c>
      <c r="BH144" s="162">
        <f>IF(N144="zníž. prenesená",J144,0)</f>
        <v>0</v>
      </c>
      <c r="BI144" s="162">
        <f>IF(N144="nulová",J144,0)</f>
        <v>0</v>
      </c>
      <c r="BJ144" s="16" t="s">
        <v>130</v>
      </c>
      <c r="BK144" s="163">
        <f>ROUND(I144*H144,3)</f>
        <v>0</v>
      </c>
      <c r="BL144" s="16" t="s">
        <v>124</v>
      </c>
      <c r="BM144" s="161" t="s">
        <v>7</v>
      </c>
    </row>
    <row r="145" spans="2:65" s="12" customFormat="1" ht="11.25">
      <c r="B145" s="173"/>
      <c r="D145" s="174" t="s">
        <v>153</v>
      </c>
      <c r="E145" s="175" t="s">
        <v>1</v>
      </c>
      <c r="F145" s="176" t="s">
        <v>350</v>
      </c>
      <c r="H145" s="177">
        <v>105.78</v>
      </c>
      <c r="I145" s="178"/>
      <c r="L145" s="173"/>
      <c r="M145" s="179"/>
      <c r="N145" s="180"/>
      <c r="O145" s="180"/>
      <c r="P145" s="180"/>
      <c r="Q145" s="180"/>
      <c r="R145" s="180"/>
      <c r="S145" s="180"/>
      <c r="T145" s="181"/>
      <c r="AT145" s="175" t="s">
        <v>153</v>
      </c>
      <c r="AU145" s="175" t="s">
        <v>130</v>
      </c>
      <c r="AV145" s="12" t="s">
        <v>130</v>
      </c>
      <c r="AW145" s="12" t="s">
        <v>29</v>
      </c>
      <c r="AX145" s="12" t="s">
        <v>73</v>
      </c>
      <c r="AY145" s="175" t="s">
        <v>123</v>
      </c>
    </row>
    <row r="146" spans="2:65" s="13" customFormat="1" ht="11.25">
      <c r="B146" s="182"/>
      <c r="D146" s="174" t="s">
        <v>153</v>
      </c>
      <c r="E146" s="183" t="s">
        <v>1</v>
      </c>
      <c r="F146" s="184" t="s">
        <v>155</v>
      </c>
      <c r="H146" s="185">
        <v>105.78</v>
      </c>
      <c r="I146" s="186"/>
      <c r="L146" s="182"/>
      <c r="M146" s="187"/>
      <c r="N146" s="188"/>
      <c r="O146" s="188"/>
      <c r="P146" s="188"/>
      <c r="Q146" s="188"/>
      <c r="R146" s="188"/>
      <c r="S146" s="188"/>
      <c r="T146" s="189"/>
      <c r="AT146" s="183" t="s">
        <v>153</v>
      </c>
      <c r="AU146" s="183" t="s">
        <v>130</v>
      </c>
      <c r="AV146" s="13" t="s">
        <v>124</v>
      </c>
      <c r="AW146" s="13" t="s">
        <v>29</v>
      </c>
      <c r="AX146" s="13" t="s">
        <v>81</v>
      </c>
      <c r="AY146" s="183" t="s">
        <v>123</v>
      </c>
    </row>
    <row r="147" spans="2:65" s="1" customFormat="1" ht="24" customHeight="1">
      <c r="B147" s="150"/>
      <c r="C147" s="151" t="s">
        <v>144</v>
      </c>
      <c r="D147" s="151" t="s">
        <v>126</v>
      </c>
      <c r="E147" s="152" t="s">
        <v>351</v>
      </c>
      <c r="F147" s="153" t="s">
        <v>352</v>
      </c>
      <c r="G147" s="154" t="s">
        <v>203</v>
      </c>
      <c r="H147" s="155">
        <v>273.88</v>
      </c>
      <c r="I147" s="156"/>
      <c r="J147" s="155">
        <f>ROUND(I147*H147,3)</f>
        <v>0</v>
      </c>
      <c r="K147" s="153" t="s">
        <v>1</v>
      </c>
      <c r="L147" s="31"/>
      <c r="M147" s="157" t="s">
        <v>1</v>
      </c>
      <c r="N147" s="158" t="s">
        <v>39</v>
      </c>
      <c r="O147" s="54"/>
      <c r="P147" s="159">
        <f>O147*H147</f>
        <v>0</v>
      </c>
      <c r="Q147" s="159">
        <v>3.0000000000000001E-5</v>
      </c>
      <c r="R147" s="159">
        <f>Q147*H147</f>
        <v>8.2164000000000004E-3</v>
      </c>
      <c r="S147" s="159">
        <v>0</v>
      </c>
      <c r="T147" s="160">
        <f>S147*H147</f>
        <v>0</v>
      </c>
      <c r="AR147" s="161" t="s">
        <v>124</v>
      </c>
      <c r="AT147" s="161" t="s">
        <v>126</v>
      </c>
      <c r="AU147" s="161" t="s">
        <v>130</v>
      </c>
      <c r="AY147" s="16" t="s">
        <v>123</v>
      </c>
      <c r="BE147" s="162">
        <f>IF(N147="základná",J147,0)</f>
        <v>0</v>
      </c>
      <c r="BF147" s="162">
        <f>IF(N147="znížená",J147,0)</f>
        <v>0</v>
      </c>
      <c r="BG147" s="162">
        <f>IF(N147="zákl. prenesená",J147,0)</f>
        <v>0</v>
      </c>
      <c r="BH147" s="162">
        <f>IF(N147="zníž. prenesená",J147,0)</f>
        <v>0</v>
      </c>
      <c r="BI147" s="162">
        <f>IF(N147="nulová",J147,0)</f>
        <v>0</v>
      </c>
      <c r="BJ147" s="16" t="s">
        <v>130</v>
      </c>
      <c r="BK147" s="163">
        <f>ROUND(I147*H147,3)</f>
        <v>0</v>
      </c>
      <c r="BL147" s="16" t="s">
        <v>124</v>
      </c>
      <c r="BM147" s="161" t="s">
        <v>168</v>
      </c>
    </row>
    <row r="148" spans="2:65" s="12" customFormat="1" ht="11.25">
      <c r="B148" s="173"/>
      <c r="D148" s="174" t="s">
        <v>153</v>
      </c>
      <c r="E148" s="175" t="s">
        <v>1</v>
      </c>
      <c r="F148" s="176" t="s">
        <v>353</v>
      </c>
      <c r="H148" s="177">
        <v>273.88</v>
      </c>
      <c r="I148" s="178"/>
      <c r="L148" s="173"/>
      <c r="M148" s="179"/>
      <c r="N148" s="180"/>
      <c r="O148" s="180"/>
      <c r="P148" s="180"/>
      <c r="Q148" s="180"/>
      <c r="R148" s="180"/>
      <c r="S148" s="180"/>
      <c r="T148" s="181"/>
      <c r="AT148" s="175" t="s">
        <v>153</v>
      </c>
      <c r="AU148" s="175" t="s">
        <v>130</v>
      </c>
      <c r="AV148" s="12" t="s">
        <v>130</v>
      </c>
      <c r="AW148" s="12" t="s">
        <v>29</v>
      </c>
      <c r="AX148" s="12" t="s">
        <v>73</v>
      </c>
      <c r="AY148" s="175" t="s">
        <v>123</v>
      </c>
    </row>
    <row r="149" spans="2:65" s="13" customFormat="1" ht="11.25">
      <c r="B149" s="182"/>
      <c r="D149" s="174" t="s">
        <v>153</v>
      </c>
      <c r="E149" s="183" t="s">
        <v>1</v>
      </c>
      <c r="F149" s="184" t="s">
        <v>155</v>
      </c>
      <c r="H149" s="185">
        <v>273.88</v>
      </c>
      <c r="I149" s="186"/>
      <c r="L149" s="182"/>
      <c r="M149" s="187"/>
      <c r="N149" s="188"/>
      <c r="O149" s="188"/>
      <c r="P149" s="188"/>
      <c r="Q149" s="188"/>
      <c r="R149" s="188"/>
      <c r="S149" s="188"/>
      <c r="T149" s="189"/>
      <c r="AT149" s="183" t="s">
        <v>153</v>
      </c>
      <c r="AU149" s="183" t="s">
        <v>130</v>
      </c>
      <c r="AV149" s="13" t="s">
        <v>124</v>
      </c>
      <c r="AW149" s="13" t="s">
        <v>29</v>
      </c>
      <c r="AX149" s="13" t="s">
        <v>81</v>
      </c>
      <c r="AY149" s="183" t="s">
        <v>123</v>
      </c>
    </row>
    <row r="150" spans="2:65" s="1" customFormat="1" ht="24" customHeight="1">
      <c r="B150" s="150"/>
      <c r="C150" s="151" t="s">
        <v>173</v>
      </c>
      <c r="D150" s="151" t="s">
        <v>126</v>
      </c>
      <c r="E150" s="152" t="s">
        <v>354</v>
      </c>
      <c r="F150" s="153" t="s">
        <v>355</v>
      </c>
      <c r="G150" s="154" t="s">
        <v>203</v>
      </c>
      <c r="H150" s="155">
        <v>72.650000000000006</v>
      </c>
      <c r="I150" s="156"/>
      <c r="J150" s="155">
        <f>ROUND(I150*H150,3)</f>
        <v>0</v>
      </c>
      <c r="K150" s="153" t="s">
        <v>1</v>
      </c>
      <c r="L150" s="31"/>
      <c r="M150" s="157" t="s">
        <v>1</v>
      </c>
      <c r="N150" s="158" t="s">
        <v>39</v>
      </c>
      <c r="O150" s="54"/>
      <c r="P150" s="159">
        <f>O150*H150</f>
        <v>0</v>
      </c>
      <c r="Q150" s="159">
        <v>1E-4</v>
      </c>
      <c r="R150" s="159">
        <f>Q150*H150</f>
        <v>7.2650000000000006E-3</v>
      </c>
      <c r="S150" s="159">
        <v>0</v>
      </c>
      <c r="T150" s="160">
        <f>S150*H150</f>
        <v>0</v>
      </c>
      <c r="AR150" s="161" t="s">
        <v>124</v>
      </c>
      <c r="AT150" s="161" t="s">
        <v>126</v>
      </c>
      <c r="AU150" s="161" t="s">
        <v>130</v>
      </c>
      <c r="AY150" s="16" t="s">
        <v>123</v>
      </c>
      <c r="BE150" s="162">
        <f>IF(N150="základná",J150,0)</f>
        <v>0</v>
      </c>
      <c r="BF150" s="162">
        <f>IF(N150="znížená",J150,0)</f>
        <v>0</v>
      </c>
      <c r="BG150" s="162">
        <f>IF(N150="zákl. prenesená",J150,0)</f>
        <v>0</v>
      </c>
      <c r="BH150" s="162">
        <f>IF(N150="zníž. prenesená",J150,0)</f>
        <v>0</v>
      </c>
      <c r="BI150" s="162">
        <f>IF(N150="nulová",J150,0)</f>
        <v>0</v>
      </c>
      <c r="BJ150" s="16" t="s">
        <v>130</v>
      </c>
      <c r="BK150" s="163">
        <f>ROUND(I150*H150,3)</f>
        <v>0</v>
      </c>
      <c r="BL150" s="16" t="s">
        <v>124</v>
      </c>
      <c r="BM150" s="161" t="s">
        <v>176</v>
      </c>
    </row>
    <row r="151" spans="2:65" s="12" customFormat="1" ht="11.25">
      <c r="B151" s="173"/>
      <c r="D151" s="174" t="s">
        <v>153</v>
      </c>
      <c r="E151" s="175" t="s">
        <v>1</v>
      </c>
      <c r="F151" s="176" t="s">
        <v>356</v>
      </c>
      <c r="H151" s="177">
        <v>72.650000000000006</v>
      </c>
      <c r="I151" s="178"/>
      <c r="L151" s="173"/>
      <c r="M151" s="179"/>
      <c r="N151" s="180"/>
      <c r="O151" s="180"/>
      <c r="P151" s="180"/>
      <c r="Q151" s="180"/>
      <c r="R151" s="180"/>
      <c r="S151" s="180"/>
      <c r="T151" s="181"/>
      <c r="AT151" s="175" t="s">
        <v>153</v>
      </c>
      <c r="AU151" s="175" t="s">
        <v>130</v>
      </c>
      <c r="AV151" s="12" t="s">
        <v>130</v>
      </c>
      <c r="AW151" s="12" t="s">
        <v>29</v>
      </c>
      <c r="AX151" s="12" t="s">
        <v>73</v>
      </c>
      <c r="AY151" s="175" t="s">
        <v>123</v>
      </c>
    </row>
    <row r="152" spans="2:65" s="13" customFormat="1" ht="11.25">
      <c r="B152" s="182"/>
      <c r="D152" s="174" t="s">
        <v>153</v>
      </c>
      <c r="E152" s="183" t="s">
        <v>1</v>
      </c>
      <c r="F152" s="184" t="s">
        <v>155</v>
      </c>
      <c r="H152" s="185">
        <v>72.650000000000006</v>
      </c>
      <c r="I152" s="186"/>
      <c r="L152" s="182"/>
      <c r="M152" s="187"/>
      <c r="N152" s="188"/>
      <c r="O152" s="188"/>
      <c r="P152" s="188"/>
      <c r="Q152" s="188"/>
      <c r="R152" s="188"/>
      <c r="S152" s="188"/>
      <c r="T152" s="189"/>
      <c r="AT152" s="183" t="s">
        <v>153</v>
      </c>
      <c r="AU152" s="183" t="s">
        <v>130</v>
      </c>
      <c r="AV152" s="13" t="s">
        <v>124</v>
      </c>
      <c r="AW152" s="13" t="s">
        <v>29</v>
      </c>
      <c r="AX152" s="13" t="s">
        <v>81</v>
      </c>
      <c r="AY152" s="183" t="s">
        <v>123</v>
      </c>
    </row>
    <row r="153" spans="2:65" s="1" customFormat="1" ht="24" customHeight="1">
      <c r="B153" s="150"/>
      <c r="C153" s="151" t="s">
        <v>148</v>
      </c>
      <c r="D153" s="151" t="s">
        <v>126</v>
      </c>
      <c r="E153" s="152" t="s">
        <v>357</v>
      </c>
      <c r="F153" s="153" t="s">
        <v>358</v>
      </c>
      <c r="G153" s="154" t="s">
        <v>203</v>
      </c>
      <c r="H153" s="155">
        <v>225.57</v>
      </c>
      <c r="I153" s="156"/>
      <c r="J153" s="155">
        <f>ROUND(I153*H153,3)</f>
        <v>0</v>
      </c>
      <c r="K153" s="153" t="s">
        <v>1</v>
      </c>
      <c r="L153" s="31"/>
      <c r="M153" s="157" t="s">
        <v>1</v>
      </c>
      <c r="N153" s="158" t="s">
        <v>39</v>
      </c>
      <c r="O153" s="54"/>
      <c r="P153" s="159">
        <f>O153*H153</f>
        <v>0</v>
      </c>
      <c r="Q153" s="159">
        <v>6.9999999999999994E-5</v>
      </c>
      <c r="R153" s="159">
        <f>Q153*H153</f>
        <v>1.5789899999999999E-2</v>
      </c>
      <c r="S153" s="159">
        <v>0</v>
      </c>
      <c r="T153" s="160">
        <f>S153*H153</f>
        <v>0</v>
      </c>
      <c r="AR153" s="161" t="s">
        <v>124</v>
      </c>
      <c r="AT153" s="161" t="s">
        <v>126</v>
      </c>
      <c r="AU153" s="161" t="s">
        <v>130</v>
      </c>
      <c r="AY153" s="16" t="s">
        <v>123</v>
      </c>
      <c r="BE153" s="162">
        <f>IF(N153="základná",J153,0)</f>
        <v>0</v>
      </c>
      <c r="BF153" s="162">
        <f>IF(N153="znížená",J153,0)</f>
        <v>0</v>
      </c>
      <c r="BG153" s="162">
        <f>IF(N153="zákl. prenesená",J153,0)</f>
        <v>0</v>
      </c>
      <c r="BH153" s="162">
        <f>IF(N153="zníž. prenesená",J153,0)</f>
        <v>0</v>
      </c>
      <c r="BI153" s="162">
        <f>IF(N153="nulová",J153,0)</f>
        <v>0</v>
      </c>
      <c r="BJ153" s="16" t="s">
        <v>130</v>
      </c>
      <c r="BK153" s="163">
        <f>ROUND(I153*H153,3)</f>
        <v>0</v>
      </c>
      <c r="BL153" s="16" t="s">
        <v>124</v>
      </c>
      <c r="BM153" s="161" t="s">
        <v>179</v>
      </c>
    </row>
    <row r="154" spans="2:65" s="12" customFormat="1" ht="11.25">
      <c r="B154" s="173"/>
      <c r="D154" s="174" t="s">
        <v>153</v>
      </c>
      <c r="E154" s="175" t="s">
        <v>1</v>
      </c>
      <c r="F154" s="176" t="s">
        <v>359</v>
      </c>
      <c r="H154" s="177">
        <v>225.57</v>
      </c>
      <c r="I154" s="178"/>
      <c r="L154" s="173"/>
      <c r="M154" s="179"/>
      <c r="N154" s="180"/>
      <c r="O154" s="180"/>
      <c r="P154" s="180"/>
      <c r="Q154" s="180"/>
      <c r="R154" s="180"/>
      <c r="S154" s="180"/>
      <c r="T154" s="181"/>
      <c r="AT154" s="175" t="s">
        <v>153</v>
      </c>
      <c r="AU154" s="175" t="s">
        <v>130</v>
      </c>
      <c r="AV154" s="12" t="s">
        <v>130</v>
      </c>
      <c r="AW154" s="12" t="s">
        <v>29</v>
      </c>
      <c r="AX154" s="12" t="s">
        <v>73</v>
      </c>
      <c r="AY154" s="175" t="s">
        <v>123</v>
      </c>
    </row>
    <row r="155" spans="2:65" s="13" customFormat="1" ht="11.25">
      <c r="B155" s="182"/>
      <c r="D155" s="174" t="s">
        <v>153</v>
      </c>
      <c r="E155" s="183" t="s">
        <v>1</v>
      </c>
      <c r="F155" s="184" t="s">
        <v>155</v>
      </c>
      <c r="H155" s="185">
        <v>225.57</v>
      </c>
      <c r="I155" s="186"/>
      <c r="L155" s="182"/>
      <c r="M155" s="190"/>
      <c r="N155" s="191"/>
      <c r="O155" s="191"/>
      <c r="P155" s="191"/>
      <c r="Q155" s="191"/>
      <c r="R155" s="191"/>
      <c r="S155" s="191"/>
      <c r="T155" s="192"/>
      <c r="AT155" s="183" t="s">
        <v>153</v>
      </c>
      <c r="AU155" s="183" t="s">
        <v>130</v>
      </c>
      <c r="AV155" s="13" t="s">
        <v>124</v>
      </c>
      <c r="AW155" s="13" t="s">
        <v>29</v>
      </c>
      <c r="AX155" s="13" t="s">
        <v>81</v>
      </c>
      <c r="AY155" s="183" t="s">
        <v>123</v>
      </c>
    </row>
    <row r="156" spans="2:65" s="1" customFormat="1" ht="6.95" customHeight="1">
      <c r="B156" s="43"/>
      <c r="C156" s="44"/>
      <c r="D156" s="44"/>
      <c r="E156" s="44"/>
      <c r="F156" s="44"/>
      <c r="G156" s="44"/>
      <c r="H156" s="44"/>
      <c r="I156" s="111"/>
      <c r="J156" s="44"/>
      <c r="K156" s="44"/>
      <c r="L156" s="31"/>
    </row>
  </sheetData>
  <autoFilter ref="C118:K155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42"/>
  <sheetViews>
    <sheetView showGridLines="0" tabSelected="1" topLeftCell="A22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91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73</v>
      </c>
    </row>
    <row r="4" spans="2:46" ht="24.95" customHeight="1">
      <c r="B4" s="19"/>
      <c r="D4" s="20" t="s">
        <v>92</v>
      </c>
      <c r="L4" s="19"/>
      <c r="M4" s="89" t="s">
        <v>9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14</v>
      </c>
      <c r="L6" s="19"/>
    </row>
    <row r="7" spans="2:46" ht="16.5" customHeight="1">
      <c r="B7" s="19"/>
      <c r="E7" s="244" t="str">
        <f>'Rekapitulácia stavby'!K6</f>
        <v>Zníženie energetickej náročnosti materskej školy v obci Markušovce</v>
      </c>
      <c r="F7" s="245"/>
      <c r="G7" s="245"/>
      <c r="H7" s="245"/>
      <c r="L7" s="19"/>
    </row>
    <row r="8" spans="2:46" s="1" customFormat="1" ht="12" customHeight="1">
      <c r="B8" s="31"/>
      <c r="D8" s="26" t="s">
        <v>93</v>
      </c>
      <c r="I8" s="90"/>
      <c r="L8" s="31"/>
    </row>
    <row r="9" spans="2:46" s="1" customFormat="1" ht="36.950000000000003" customHeight="1">
      <c r="B9" s="31"/>
      <c r="E9" s="224" t="s">
        <v>360</v>
      </c>
      <c r="F9" s="246"/>
      <c r="G9" s="246"/>
      <c r="H9" s="246"/>
      <c r="I9" s="90"/>
      <c r="L9" s="31"/>
    </row>
    <row r="10" spans="2:46" s="1" customFormat="1" ht="11.25">
      <c r="B10" s="31"/>
      <c r="I10" s="90"/>
      <c r="L10" s="31"/>
    </row>
    <row r="11" spans="2:46" s="1" customFormat="1" ht="12" customHeight="1">
      <c r="B11" s="31"/>
      <c r="D11" s="26" t="s">
        <v>16</v>
      </c>
      <c r="F11" s="24" t="s">
        <v>1</v>
      </c>
      <c r="I11" s="91" t="s">
        <v>17</v>
      </c>
      <c r="J11" s="24" t="s">
        <v>1</v>
      </c>
      <c r="L11" s="31"/>
    </row>
    <row r="12" spans="2:46" s="1" customFormat="1" ht="12" customHeight="1">
      <c r="B12" s="31"/>
      <c r="D12" s="26" t="s">
        <v>18</v>
      </c>
      <c r="F12" s="24" t="s">
        <v>19</v>
      </c>
      <c r="I12" s="91" t="s">
        <v>20</v>
      </c>
      <c r="J12" s="51" t="str">
        <f>'Rekapitulácia stavby'!AN8</f>
        <v>14. 3. 2019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22</v>
      </c>
      <c r="I14" s="91" t="s">
        <v>23</v>
      </c>
      <c r="J14" s="24" t="str">
        <f>IF('Rekapitulácia stavby'!AN10="","",'Rekapitulácia stavby'!AN10)</f>
        <v/>
      </c>
      <c r="L14" s="31"/>
    </row>
    <row r="15" spans="2:46" s="1" customFormat="1" ht="18" customHeight="1">
      <c r="B15" s="31"/>
      <c r="E15" s="24" t="str">
        <f>IF('Rekapitulácia stavby'!E11="","",'Rekapitulácia stavby'!E11)</f>
        <v xml:space="preserve"> </v>
      </c>
      <c r="I15" s="91" t="s">
        <v>25</v>
      </c>
      <c r="J15" s="24" t="str">
        <f>IF('Rekapitulácia stavby'!AN11="","",'Rekapitulácia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26</v>
      </c>
      <c r="I17" s="91" t="s">
        <v>23</v>
      </c>
      <c r="J17" s="27" t="str">
        <f>'Rekapitulácia stavby'!AN13</f>
        <v>Vyplň údaj</v>
      </c>
      <c r="L17" s="31"/>
    </row>
    <row r="18" spans="2:12" s="1" customFormat="1" ht="18" customHeight="1">
      <c r="B18" s="31"/>
      <c r="E18" s="247" t="str">
        <f>'Rekapitulácia stavby'!E14</f>
        <v>Vyplň údaj</v>
      </c>
      <c r="F18" s="227"/>
      <c r="G18" s="227"/>
      <c r="H18" s="227"/>
      <c r="I18" s="91" t="s">
        <v>25</v>
      </c>
      <c r="J18" s="27" t="str">
        <f>'Rekapitulácia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28</v>
      </c>
      <c r="I20" s="91" t="s">
        <v>23</v>
      </c>
      <c r="J20" s="24" t="str">
        <f>IF('Rekapitulácia stavby'!AN16="","",'Rekapitulácia stavby'!AN16)</f>
        <v/>
      </c>
      <c r="L20" s="31"/>
    </row>
    <row r="21" spans="2:12" s="1" customFormat="1" ht="18" customHeight="1">
      <c r="B21" s="31"/>
      <c r="E21" s="24" t="str">
        <f>IF('Rekapitulácia stavby'!E17="","",'Rekapitulácia stavby'!E17)</f>
        <v xml:space="preserve"> </v>
      </c>
      <c r="I21" s="91" t="s">
        <v>25</v>
      </c>
      <c r="J21" s="24" t="str">
        <f>IF('Rekapitulácia stavby'!AN17="","",'Rekapitulácia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31</v>
      </c>
      <c r="I23" s="91" t="s">
        <v>23</v>
      </c>
      <c r="J23" s="24" t="str">
        <f>IF('Rekapitulácia stavby'!AN19="","",'Rekapitulácia stavby'!AN19)</f>
        <v/>
      </c>
      <c r="L23" s="31"/>
    </row>
    <row r="24" spans="2:12" s="1" customFormat="1" ht="18" customHeight="1">
      <c r="B24" s="31"/>
      <c r="E24" s="24" t="str">
        <f>IF('Rekapitulácia stavby'!E20="","",'Rekapitulácia stavby'!E20)</f>
        <v xml:space="preserve"> </v>
      </c>
      <c r="I24" s="91" t="s">
        <v>25</v>
      </c>
      <c r="J24" s="24" t="str">
        <f>IF('Rekapitulácia stavby'!AN20="","",'Rekapitulácia stavby'!AN20)</f>
        <v/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32</v>
      </c>
      <c r="I26" s="90"/>
      <c r="L26" s="31"/>
    </row>
    <row r="27" spans="2:12" s="7" customFormat="1" ht="16.5" customHeight="1">
      <c r="B27" s="92"/>
      <c r="E27" s="231" t="s">
        <v>1</v>
      </c>
      <c r="F27" s="231"/>
      <c r="G27" s="231"/>
      <c r="H27" s="231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33</v>
      </c>
      <c r="I30" s="90"/>
      <c r="J30" s="65">
        <f>ROUND(J130,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96" t="s">
        <v>34</v>
      </c>
      <c r="J32" s="34" t="s">
        <v>36</v>
      </c>
      <c r="L32" s="31"/>
    </row>
    <row r="33" spans="2:12" s="1" customFormat="1" ht="14.45" customHeight="1">
      <c r="B33" s="31"/>
      <c r="D33" s="97" t="s">
        <v>37</v>
      </c>
      <c r="E33" s="26" t="s">
        <v>38</v>
      </c>
      <c r="F33" s="98">
        <f>ROUND((SUM(BE130:BE241)),  2)</f>
        <v>0</v>
      </c>
      <c r="I33" s="99">
        <v>0.2</v>
      </c>
      <c r="J33" s="98">
        <f>ROUND(((SUM(BE130:BE241))*I33),  2)</f>
        <v>0</v>
      </c>
      <c r="L33" s="31"/>
    </row>
    <row r="34" spans="2:12" s="1" customFormat="1" ht="14.45" customHeight="1">
      <c r="B34" s="31"/>
      <c r="E34" s="26" t="s">
        <v>39</v>
      </c>
      <c r="F34" s="98">
        <f>ROUND((SUM(BF130:BF241)),  2)</f>
        <v>0</v>
      </c>
      <c r="I34" s="99">
        <v>0.2</v>
      </c>
      <c r="J34" s="98">
        <f>ROUND(((SUM(BF130:BF241))*I34),  2)</f>
        <v>0</v>
      </c>
      <c r="L34" s="31"/>
    </row>
    <row r="35" spans="2:12" s="1" customFormat="1" ht="14.45" hidden="1" customHeight="1">
      <c r="B35" s="31"/>
      <c r="E35" s="26" t="s">
        <v>40</v>
      </c>
      <c r="F35" s="98">
        <f>ROUND((SUM(BG130:BG241)),  2)</f>
        <v>0</v>
      </c>
      <c r="I35" s="99">
        <v>0.2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41</v>
      </c>
      <c r="F36" s="98">
        <f>ROUND((SUM(BH130:BH241)),  2)</f>
        <v>0</v>
      </c>
      <c r="I36" s="99">
        <v>0.2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42</v>
      </c>
      <c r="F37" s="98">
        <f>ROUND((SUM(BI130:BI241)),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43</v>
      </c>
      <c r="E39" s="56"/>
      <c r="F39" s="56"/>
      <c r="G39" s="102" t="s">
        <v>44</v>
      </c>
      <c r="H39" s="103" t="s">
        <v>45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107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48</v>
      </c>
      <c r="E61" s="33"/>
      <c r="F61" s="108" t="s">
        <v>49</v>
      </c>
      <c r="G61" s="42" t="s">
        <v>48</v>
      </c>
      <c r="H61" s="33"/>
      <c r="I61" s="109"/>
      <c r="J61" s="110" t="s">
        <v>49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107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48</v>
      </c>
      <c r="E76" s="33"/>
      <c r="F76" s="108" t="s">
        <v>49</v>
      </c>
      <c r="G76" s="42" t="s">
        <v>48</v>
      </c>
      <c r="H76" s="33"/>
      <c r="I76" s="109"/>
      <c r="J76" s="110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95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14</v>
      </c>
      <c r="I84" s="90"/>
      <c r="L84" s="31"/>
    </row>
    <row r="85" spans="2:47" s="1" customFormat="1" ht="16.5" customHeight="1">
      <c r="B85" s="31"/>
      <c r="E85" s="244" t="str">
        <f>E7</f>
        <v>Zníženie energetickej náročnosti materskej školy v obci Markušovce</v>
      </c>
      <c r="F85" s="245"/>
      <c r="G85" s="245"/>
      <c r="H85" s="245"/>
      <c r="I85" s="90"/>
      <c r="L85" s="31"/>
    </row>
    <row r="86" spans="2:47" s="1" customFormat="1" ht="12" customHeight="1">
      <c r="B86" s="31"/>
      <c r="C86" s="26" t="s">
        <v>93</v>
      </c>
      <c r="I86" s="90"/>
      <c r="L86" s="31"/>
    </row>
    <row r="87" spans="2:47" s="1" customFormat="1" ht="16.5" customHeight="1">
      <c r="B87" s="31"/>
      <c r="E87" s="224" t="str">
        <f>E9</f>
        <v>04 - Rozpocet s VV I - 04 - Ostatné -ASR</v>
      </c>
      <c r="F87" s="246"/>
      <c r="G87" s="246"/>
      <c r="H87" s="246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18</v>
      </c>
      <c r="F89" s="24" t="str">
        <f>F12</f>
        <v>Markušovce</v>
      </c>
      <c r="I89" s="91" t="s">
        <v>20</v>
      </c>
      <c r="J89" s="51" t="str">
        <f>IF(J12="","",J12)</f>
        <v>14. 3. 2019</v>
      </c>
      <c r="L89" s="31"/>
    </row>
    <row r="90" spans="2:47" s="1" customFormat="1" ht="6.95" customHeight="1">
      <c r="B90" s="31"/>
      <c r="I90" s="90"/>
      <c r="L90" s="31"/>
    </row>
    <row r="91" spans="2:47" s="1" customFormat="1" ht="15.2" customHeight="1">
      <c r="B91" s="31"/>
      <c r="C91" s="26" t="s">
        <v>22</v>
      </c>
      <c r="F91" s="24" t="str">
        <f>E15</f>
        <v xml:space="preserve"> </v>
      </c>
      <c r="I91" s="91" t="s">
        <v>28</v>
      </c>
      <c r="J91" s="29" t="str">
        <f>E21</f>
        <v xml:space="preserve"> </v>
      </c>
      <c r="L91" s="31"/>
    </row>
    <row r="92" spans="2:47" s="1" customFormat="1" ht="15.2" customHeight="1">
      <c r="B92" s="31"/>
      <c r="C92" s="26" t="s">
        <v>26</v>
      </c>
      <c r="F92" s="24" t="str">
        <f>IF(E18="","",E18)</f>
        <v>Vyplň údaj</v>
      </c>
      <c r="I92" s="91" t="s">
        <v>31</v>
      </c>
      <c r="J92" s="29" t="str">
        <f>E24</f>
        <v xml:space="preserve"> 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96</v>
      </c>
      <c r="D94" s="100"/>
      <c r="E94" s="100"/>
      <c r="F94" s="100"/>
      <c r="G94" s="100"/>
      <c r="H94" s="100"/>
      <c r="I94" s="114"/>
      <c r="J94" s="115" t="s">
        <v>97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98</v>
      </c>
      <c r="I96" s="90"/>
      <c r="J96" s="65">
        <f>J130</f>
        <v>0</v>
      </c>
      <c r="L96" s="31"/>
      <c r="AU96" s="16" t="s">
        <v>99</v>
      </c>
    </row>
    <row r="97" spans="2:12" s="8" customFormat="1" ht="24.95" customHeight="1">
      <c r="B97" s="117"/>
      <c r="D97" s="118" t="s">
        <v>100</v>
      </c>
      <c r="E97" s="119"/>
      <c r="F97" s="119"/>
      <c r="G97" s="119"/>
      <c r="H97" s="119"/>
      <c r="I97" s="120"/>
      <c r="J97" s="121">
        <f>J131</f>
        <v>0</v>
      </c>
      <c r="L97" s="117"/>
    </row>
    <row r="98" spans="2:12" s="9" customFormat="1" ht="19.899999999999999" customHeight="1">
      <c r="B98" s="122"/>
      <c r="D98" s="123" t="s">
        <v>361</v>
      </c>
      <c r="E98" s="124"/>
      <c r="F98" s="124"/>
      <c r="G98" s="124"/>
      <c r="H98" s="124"/>
      <c r="I98" s="125"/>
      <c r="J98" s="126">
        <f>J132</f>
        <v>0</v>
      </c>
      <c r="L98" s="122"/>
    </row>
    <row r="99" spans="2:12" s="9" customFormat="1" ht="19.899999999999999" customHeight="1">
      <c r="B99" s="122"/>
      <c r="D99" s="123" t="s">
        <v>362</v>
      </c>
      <c r="E99" s="124"/>
      <c r="F99" s="124"/>
      <c r="G99" s="124"/>
      <c r="H99" s="124"/>
      <c r="I99" s="125"/>
      <c r="J99" s="126">
        <f>J143</f>
        <v>0</v>
      </c>
      <c r="L99" s="122"/>
    </row>
    <row r="100" spans="2:12" s="9" customFormat="1" ht="19.899999999999999" customHeight="1">
      <c r="B100" s="122"/>
      <c r="D100" s="123" t="s">
        <v>363</v>
      </c>
      <c r="E100" s="124"/>
      <c r="F100" s="124"/>
      <c r="G100" s="124"/>
      <c r="H100" s="124"/>
      <c r="I100" s="125"/>
      <c r="J100" s="126">
        <f>J150</f>
        <v>0</v>
      </c>
      <c r="L100" s="122"/>
    </row>
    <row r="101" spans="2:12" s="9" customFormat="1" ht="19.899999999999999" customHeight="1">
      <c r="B101" s="122"/>
      <c r="D101" s="123" t="s">
        <v>322</v>
      </c>
      <c r="E101" s="124"/>
      <c r="F101" s="124"/>
      <c r="G101" s="124"/>
      <c r="H101" s="124"/>
      <c r="I101" s="125"/>
      <c r="J101" s="126">
        <f>J157</f>
        <v>0</v>
      </c>
      <c r="L101" s="122"/>
    </row>
    <row r="102" spans="2:12" s="9" customFormat="1" ht="19.899999999999999" customHeight="1">
      <c r="B102" s="122"/>
      <c r="D102" s="123" t="s">
        <v>102</v>
      </c>
      <c r="E102" s="124"/>
      <c r="F102" s="124"/>
      <c r="G102" s="124"/>
      <c r="H102" s="124"/>
      <c r="I102" s="125"/>
      <c r="J102" s="126">
        <f>J166</f>
        <v>0</v>
      </c>
      <c r="L102" s="122"/>
    </row>
    <row r="103" spans="2:12" s="8" customFormat="1" ht="24.95" customHeight="1">
      <c r="B103" s="117"/>
      <c r="D103" s="118" t="s">
        <v>103</v>
      </c>
      <c r="E103" s="119"/>
      <c r="F103" s="119"/>
      <c r="G103" s="119"/>
      <c r="H103" s="119"/>
      <c r="I103" s="120"/>
      <c r="J103" s="121">
        <f>J195</f>
        <v>0</v>
      </c>
      <c r="L103" s="117"/>
    </row>
    <row r="104" spans="2:12" s="9" customFormat="1" ht="19.899999999999999" customHeight="1">
      <c r="B104" s="122"/>
      <c r="D104" s="123" t="s">
        <v>364</v>
      </c>
      <c r="E104" s="124"/>
      <c r="F104" s="124"/>
      <c r="G104" s="124"/>
      <c r="H104" s="124"/>
      <c r="I104" s="125"/>
      <c r="J104" s="126">
        <f>J196</f>
        <v>0</v>
      </c>
      <c r="L104" s="122"/>
    </row>
    <row r="105" spans="2:12" s="9" customFormat="1" ht="19.899999999999999" customHeight="1">
      <c r="B105" s="122"/>
      <c r="D105" s="123" t="s">
        <v>105</v>
      </c>
      <c r="E105" s="124"/>
      <c r="F105" s="124"/>
      <c r="G105" s="124"/>
      <c r="H105" s="124"/>
      <c r="I105" s="125"/>
      <c r="J105" s="126">
        <f>J198</f>
        <v>0</v>
      </c>
      <c r="L105" s="122"/>
    </row>
    <row r="106" spans="2:12" s="9" customFormat="1" ht="19.899999999999999" customHeight="1">
      <c r="B106" s="122"/>
      <c r="D106" s="123" t="s">
        <v>365</v>
      </c>
      <c r="E106" s="124"/>
      <c r="F106" s="124"/>
      <c r="G106" s="124"/>
      <c r="H106" s="124"/>
      <c r="I106" s="125"/>
      <c r="J106" s="126">
        <f>J201</f>
        <v>0</v>
      </c>
      <c r="L106" s="122"/>
    </row>
    <row r="107" spans="2:12" s="9" customFormat="1" ht="19.899999999999999" customHeight="1">
      <c r="B107" s="122"/>
      <c r="D107" s="123" t="s">
        <v>366</v>
      </c>
      <c r="E107" s="124"/>
      <c r="F107" s="124"/>
      <c r="G107" s="124"/>
      <c r="H107" s="124"/>
      <c r="I107" s="125"/>
      <c r="J107" s="126">
        <f>J217</f>
        <v>0</v>
      </c>
      <c r="L107" s="122"/>
    </row>
    <row r="108" spans="2:12" s="9" customFormat="1" ht="19.899999999999999" customHeight="1">
      <c r="B108" s="122"/>
      <c r="D108" s="123" t="s">
        <v>367</v>
      </c>
      <c r="E108" s="124"/>
      <c r="F108" s="124"/>
      <c r="G108" s="124"/>
      <c r="H108" s="124"/>
      <c r="I108" s="125"/>
      <c r="J108" s="126">
        <f>J225</f>
        <v>0</v>
      </c>
      <c r="L108" s="122"/>
    </row>
    <row r="109" spans="2:12" s="8" customFormat="1" ht="24.95" customHeight="1">
      <c r="B109" s="117"/>
      <c r="D109" s="118" t="s">
        <v>368</v>
      </c>
      <c r="E109" s="119"/>
      <c r="F109" s="119"/>
      <c r="G109" s="119"/>
      <c r="H109" s="119"/>
      <c r="I109" s="120"/>
      <c r="J109" s="121">
        <f>J234</f>
        <v>0</v>
      </c>
      <c r="L109" s="117"/>
    </row>
    <row r="110" spans="2:12" s="9" customFormat="1" ht="19.899999999999999" customHeight="1">
      <c r="B110" s="122"/>
      <c r="D110" s="123" t="s">
        <v>369</v>
      </c>
      <c r="E110" s="124"/>
      <c r="F110" s="124"/>
      <c r="G110" s="124"/>
      <c r="H110" s="124"/>
      <c r="I110" s="125"/>
      <c r="J110" s="126">
        <f>J235</f>
        <v>0</v>
      </c>
      <c r="L110" s="122"/>
    </row>
    <row r="111" spans="2:12" s="1" customFormat="1" ht="21.75" customHeight="1">
      <c r="B111" s="31"/>
      <c r="I111" s="90"/>
      <c r="L111" s="31"/>
    </row>
    <row r="112" spans="2:12" s="1" customFormat="1" ht="6.95" customHeight="1">
      <c r="B112" s="43"/>
      <c r="C112" s="44"/>
      <c r="D112" s="44"/>
      <c r="E112" s="44"/>
      <c r="F112" s="44"/>
      <c r="G112" s="44"/>
      <c r="H112" s="44"/>
      <c r="I112" s="111"/>
      <c r="J112" s="44"/>
      <c r="K112" s="44"/>
      <c r="L112" s="31"/>
    </row>
    <row r="116" spans="2:12" s="1" customFormat="1" ht="6.95" customHeight="1">
      <c r="B116" s="45"/>
      <c r="C116" s="46"/>
      <c r="D116" s="46"/>
      <c r="E116" s="46"/>
      <c r="F116" s="46"/>
      <c r="G116" s="46"/>
      <c r="H116" s="46"/>
      <c r="I116" s="112"/>
      <c r="J116" s="46"/>
      <c r="K116" s="46"/>
      <c r="L116" s="31"/>
    </row>
    <row r="117" spans="2:12" s="1" customFormat="1" ht="24.95" customHeight="1">
      <c r="B117" s="31"/>
      <c r="C117" s="20" t="s">
        <v>109</v>
      </c>
      <c r="I117" s="90"/>
      <c r="L117" s="31"/>
    </row>
    <row r="118" spans="2:12" s="1" customFormat="1" ht="6.95" customHeight="1">
      <c r="B118" s="31"/>
      <c r="I118" s="90"/>
      <c r="L118" s="31"/>
    </row>
    <row r="119" spans="2:12" s="1" customFormat="1" ht="12" customHeight="1">
      <c r="B119" s="31"/>
      <c r="C119" s="26" t="s">
        <v>14</v>
      </c>
      <c r="I119" s="90"/>
      <c r="L119" s="31"/>
    </row>
    <row r="120" spans="2:12" s="1" customFormat="1" ht="16.5" customHeight="1">
      <c r="B120" s="31"/>
      <c r="E120" s="244" t="str">
        <f>E7</f>
        <v>Zníženie energetickej náročnosti materskej školy v obci Markušovce</v>
      </c>
      <c r="F120" s="245"/>
      <c r="G120" s="245"/>
      <c r="H120" s="245"/>
      <c r="I120" s="90"/>
      <c r="L120" s="31"/>
    </row>
    <row r="121" spans="2:12" s="1" customFormat="1" ht="12" customHeight="1">
      <c r="B121" s="31"/>
      <c r="C121" s="26" t="s">
        <v>93</v>
      </c>
      <c r="I121" s="90"/>
      <c r="L121" s="31"/>
    </row>
    <row r="122" spans="2:12" s="1" customFormat="1" ht="16.5" customHeight="1">
      <c r="B122" s="31"/>
      <c r="E122" s="224" t="str">
        <f>E9</f>
        <v>04 - Rozpocet s VV I - 04 - Ostatné -ASR</v>
      </c>
      <c r="F122" s="246"/>
      <c r="G122" s="246"/>
      <c r="H122" s="246"/>
      <c r="I122" s="90"/>
      <c r="L122" s="31"/>
    </row>
    <row r="123" spans="2:12" s="1" customFormat="1" ht="6.95" customHeight="1">
      <c r="B123" s="31"/>
      <c r="I123" s="90"/>
      <c r="L123" s="31"/>
    </row>
    <row r="124" spans="2:12" s="1" customFormat="1" ht="12" customHeight="1">
      <c r="B124" s="31"/>
      <c r="C124" s="26" t="s">
        <v>18</v>
      </c>
      <c r="F124" s="24" t="str">
        <f>F12</f>
        <v>Markušovce</v>
      </c>
      <c r="I124" s="91" t="s">
        <v>20</v>
      </c>
      <c r="J124" s="51" t="str">
        <f>IF(J12="","",J12)</f>
        <v>14. 3. 2019</v>
      </c>
      <c r="L124" s="31"/>
    </row>
    <row r="125" spans="2:12" s="1" customFormat="1" ht="6.95" customHeight="1">
      <c r="B125" s="31"/>
      <c r="I125" s="90"/>
      <c r="L125" s="31"/>
    </row>
    <row r="126" spans="2:12" s="1" customFormat="1" ht="15.2" customHeight="1">
      <c r="B126" s="31"/>
      <c r="C126" s="26" t="s">
        <v>22</v>
      </c>
      <c r="F126" s="24" t="str">
        <f>E15</f>
        <v xml:space="preserve"> </v>
      </c>
      <c r="I126" s="91" t="s">
        <v>28</v>
      </c>
      <c r="J126" s="29" t="str">
        <f>E21</f>
        <v xml:space="preserve"> </v>
      </c>
      <c r="L126" s="31"/>
    </row>
    <row r="127" spans="2:12" s="1" customFormat="1" ht="15.2" customHeight="1">
      <c r="B127" s="31"/>
      <c r="C127" s="26" t="s">
        <v>26</v>
      </c>
      <c r="F127" s="24" t="str">
        <f>IF(E18="","",E18)</f>
        <v>Vyplň údaj</v>
      </c>
      <c r="I127" s="91" t="s">
        <v>31</v>
      </c>
      <c r="J127" s="29" t="str">
        <f>E24</f>
        <v xml:space="preserve"> </v>
      </c>
      <c r="L127" s="31"/>
    </row>
    <row r="128" spans="2:12" s="1" customFormat="1" ht="10.35" customHeight="1">
      <c r="B128" s="31"/>
      <c r="I128" s="90"/>
      <c r="L128" s="31"/>
    </row>
    <row r="129" spans="2:65" s="10" customFormat="1" ht="29.25" customHeight="1">
      <c r="B129" s="127"/>
      <c r="C129" s="128" t="s">
        <v>110</v>
      </c>
      <c r="D129" s="129" t="s">
        <v>58</v>
      </c>
      <c r="E129" s="129" t="s">
        <v>54</v>
      </c>
      <c r="F129" s="129" t="s">
        <v>55</v>
      </c>
      <c r="G129" s="129" t="s">
        <v>111</v>
      </c>
      <c r="H129" s="129" t="s">
        <v>112</v>
      </c>
      <c r="I129" s="130" t="s">
        <v>113</v>
      </c>
      <c r="J129" s="131" t="s">
        <v>97</v>
      </c>
      <c r="K129" s="132" t="s">
        <v>114</v>
      </c>
      <c r="L129" s="127"/>
      <c r="M129" s="58" t="s">
        <v>1</v>
      </c>
      <c r="N129" s="59" t="s">
        <v>37</v>
      </c>
      <c r="O129" s="59" t="s">
        <v>115</v>
      </c>
      <c r="P129" s="59" t="s">
        <v>116</v>
      </c>
      <c r="Q129" s="59" t="s">
        <v>117</v>
      </c>
      <c r="R129" s="59" t="s">
        <v>118</v>
      </c>
      <c r="S129" s="59" t="s">
        <v>119</v>
      </c>
      <c r="T129" s="60" t="s">
        <v>120</v>
      </c>
    </row>
    <row r="130" spans="2:65" s="1" customFormat="1" ht="22.9" customHeight="1">
      <c r="B130" s="31"/>
      <c r="C130" s="63" t="s">
        <v>98</v>
      </c>
      <c r="I130" s="90"/>
      <c r="J130" s="133">
        <f>BK130</f>
        <v>0</v>
      </c>
      <c r="L130" s="31"/>
      <c r="M130" s="61"/>
      <c r="N130" s="52"/>
      <c r="O130" s="52"/>
      <c r="P130" s="134">
        <f>P131+P195+P234</f>
        <v>0</v>
      </c>
      <c r="Q130" s="52"/>
      <c r="R130" s="134">
        <f>R131+R195+R234</f>
        <v>75.974390000000056</v>
      </c>
      <c r="S130" s="52"/>
      <c r="T130" s="135">
        <f>T131+T195+T234</f>
        <v>188.55410000000001</v>
      </c>
      <c r="AT130" s="16" t="s">
        <v>72</v>
      </c>
      <c r="AU130" s="16" t="s">
        <v>99</v>
      </c>
      <c r="BK130" s="136">
        <f>BK131+BK195+BK234</f>
        <v>0</v>
      </c>
    </row>
    <row r="131" spans="2:65" s="11" customFormat="1" ht="25.9" customHeight="1">
      <c r="B131" s="137"/>
      <c r="D131" s="138" t="s">
        <v>72</v>
      </c>
      <c r="E131" s="139" t="s">
        <v>121</v>
      </c>
      <c r="F131" s="139" t="s">
        <v>122</v>
      </c>
      <c r="I131" s="140"/>
      <c r="J131" s="141">
        <f>BK131</f>
        <v>0</v>
      </c>
      <c r="L131" s="137"/>
      <c r="M131" s="142"/>
      <c r="N131" s="143"/>
      <c r="O131" s="143"/>
      <c r="P131" s="144">
        <f>P132+P143+P150+P157+P166</f>
        <v>0</v>
      </c>
      <c r="Q131" s="143"/>
      <c r="R131" s="144">
        <f>R132+R143+R150+R157+R166</f>
        <v>72.347160000000059</v>
      </c>
      <c r="S131" s="143"/>
      <c r="T131" s="145">
        <f>T132+T143+T150+T157+T166</f>
        <v>187.94159999999999</v>
      </c>
      <c r="AR131" s="138" t="s">
        <v>81</v>
      </c>
      <c r="AT131" s="146" t="s">
        <v>72</v>
      </c>
      <c r="AU131" s="146" t="s">
        <v>73</v>
      </c>
      <c r="AY131" s="138" t="s">
        <v>123</v>
      </c>
      <c r="BK131" s="147">
        <f>BK132+BK143+BK150+BK157+BK166</f>
        <v>0</v>
      </c>
    </row>
    <row r="132" spans="2:65" s="11" customFormat="1" ht="22.9" customHeight="1">
      <c r="B132" s="137"/>
      <c r="D132" s="138" t="s">
        <v>72</v>
      </c>
      <c r="E132" s="148" t="s">
        <v>81</v>
      </c>
      <c r="F132" s="148" t="s">
        <v>370</v>
      </c>
      <c r="I132" s="140"/>
      <c r="J132" s="149">
        <f>BK132</f>
        <v>0</v>
      </c>
      <c r="L132" s="137"/>
      <c r="M132" s="142"/>
      <c r="N132" s="143"/>
      <c r="O132" s="143"/>
      <c r="P132" s="144">
        <f>SUM(P133:P142)</f>
        <v>0</v>
      </c>
      <c r="Q132" s="143"/>
      <c r="R132" s="144">
        <f>SUM(R133:R142)</f>
        <v>0</v>
      </c>
      <c r="S132" s="143"/>
      <c r="T132" s="145">
        <f>SUM(T133:T142)</f>
        <v>0</v>
      </c>
      <c r="AR132" s="138" t="s">
        <v>81</v>
      </c>
      <c r="AT132" s="146" t="s">
        <v>72</v>
      </c>
      <c r="AU132" s="146" t="s">
        <v>81</v>
      </c>
      <c r="AY132" s="138" t="s">
        <v>123</v>
      </c>
      <c r="BK132" s="147">
        <f>SUM(BK133:BK142)</f>
        <v>0</v>
      </c>
    </row>
    <row r="133" spans="2:65" s="1" customFormat="1" ht="24" customHeight="1">
      <c r="B133" s="150"/>
      <c r="C133" s="151" t="s">
        <v>81</v>
      </c>
      <c r="D133" s="151" t="s">
        <v>126</v>
      </c>
      <c r="E133" s="152" t="s">
        <v>371</v>
      </c>
      <c r="F133" s="153" t="s">
        <v>372</v>
      </c>
      <c r="G133" s="154" t="s">
        <v>129</v>
      </c>
      <c r="H133" s="155">
        <v>11.83</v>
      </c>
      <c r="I133" s="156"/>
      <c r="J133" s="155">
        <f>ROUND(I133*H133,3)</f>
        <v>0</v>
      </c>
      <c r="K133" s="153" t="s">
        <v>1</v>
      </c>
      <c r="L133" s="31"/>
      <c r="M133" s="157" t="s">
        <v>1</v>
      </c>
      <c r="N133" s="158" t="s">
        <v>39</v>
      </c>
      <c r="O133" s="54"/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61" t="s">
        <v>124</v>
      </c>
      <c r="AT133" s="161" t="s">
        <v>126</v>
      </c>
      <c r="AU133" s="161" t="s">
        <v>130</v>
      </c>
      <c r="AY133" s="16" t="s">
        <v>123</v>
      </c>
      <c r="BE133" s="162">
        <f>IF(N133="základná",J133,0)</f>
        <v>0</v>
      </c>
      <c r="BF133" s="162">
        <f>IF(N133="znížená",J133,0)</f>
        <v>0</v>
      </c>
      <c r="BG133" s="162">
        <f>IF(N133="zákl. prenesená",J133,0)</f>
        <v>0</v>
      </c>
      <c r="BH133" s="162">
        <f>IF(N133="zníž. prenesená",J133,0)</f>
        <v>0</v>
      </c>
      <c r="BI133" s="162">
        <f>IF(N133="nulová",J133,0)</f>
        <v>0</v>
      </c>
      <c r="BJ133" s="16" t="s">
        <v>130</v>
      </c>
      <c r="BK133" s="163">
        <f>ROUND(I133*H133,3)</f>
        <v>0</v>
      </c>
      <c r="BL133" s="16" t="s">
        <v>124</v>
      </c>
      <c r="BM133" s="161" t="s">
        <v>124</v>
      </c>
    </row>
    <row r="134" spans="2:65" s="14" customFormat="1" ht="11.25">
      <c r="B134" s="193"/>
      <c r="D134" s="174" t="s">
        <v>153</v>
      </c>
      <c r="E134" s="194" t="s">
        <v>1</v>
      </c>
      <c r="F134" s="195" t="s">
        <v>373</v>
      </c>
      <c r="H134" s="194" t="s">
        <v>1</v>
      </c>
      <c r="I134" s="196"/>
      <c r="L134" s="193"/>
      <c r="M134" s="197"/>
      <c r="N134" s="198"/>
      <c r="O134" s="198"/>
      <c r="P134" s="198"/>
      <c r="Q134" s="198"/>
      <c r="R134" s="198"/>
      <c r="S134" s="198"/>
      <c r="T134" s="199"/>
      <c r="AT134" s="194" t="s">
        <v>153</v>
      </c>
      <c r="AU134" s="194" t="s">
        <v>130</v>
      </c>
      <c r="AV134" s="14" t="s">
        <v>81</v>
      </c>
      <c r="AW134" s="14" t="s">
        <v>29</v>
      </c>
      <c r="AX134" s="14" t="s">
        <v>73</v>
      </c>
      <c r="AY134" s="194" t="s">
        <v>123</v>
      </c>
    </row>
    <row r="135" spans="2:65" s="12" customFormat="1" ht="11.25">
      <c r="B135" s="173"/>
      <c r="D135" s="174" t="s">
        <v>153</v>
      </c>
      <c r="E135" s="175" t="s">
        <v>1</v>
      </c>
      <c r="F135" s="176" t="s">
        <v>374</v>
      </c>
      <c r="H135" s="177">
        <v>11.83</v>
      </c>
      <c r="I135" s="178"/>
      <c r="L135" s="173"/>
      <c r="M135" s="179"/>
      <c r="N135" s="180"/>
      <c r="O135" s="180"/>
      <c r="P135" s="180"/>
      <c r="Q135" s="180"/>
      <c r="R135" s="180"/>
      <c r="S135" s="180"/>
      <c r="T135" s="181"/>
      <c r="AT135" s="175" t="s">
        <v>153</v>
      </c>
      <c r="AU135" s="175" t="s">
        <v>130</v>
      </c>
      <c r="AV135" s="12" t="s">
        <v>130</v>
      </c>
      <c r="AW135" s="12" t="s">
        <v>29</v>
      </c>
      <c r="AX135" s="12" t="s">
        <v>73</v>
      </c>
      <c r="AY135" s="175" t="s">
        <v>123</v>
      </c>
    </row>
    <row r="136" spans="2:65" s="13" customFormat="1" ht="11.25">
      <c r="B136" s="182"/>
      <c r="D136" s="174" t="s">
        <v>153</v>
      </c>
      <c r="E136" s="183" t="s">
        <v>1</v>
      </c>
      <c r="F136" s="184" t="s">
        <v>155</v>
      </c>
      <c r="H136" s="185">
        <v>11.83</v>
      </c>
      <c r="I136" s="186"/>
      <c r="L136" s="182"/>
      <c r="M136" s="187"/>
      <c r="N136" s="188"/>
      <c r="O136" s="188"/>
      <c r="P136" s="188"/>
      <c r="Q136" s="188"/>
      <c r="R136" s="188"/>
      <c r="S136" s="188"/>
      <c r="T136" s="189"/>
      <c r="AT136" s="183" t="s">
        <v>153</v>
      </c>
      <c r="AU136" s="183" t="s">
        <v>130</v>
      </c>
      <c r="AV136" s="13" t="s">
        <v>124</v>
      </c>
      <c r="AW136" s="13" t="s">
        <v>29</v>
      </c>
      <c r="AX136" s="13" t="s">
        <v>81</v>
      </c>
      <c r="AY136" s="183" t="s">
        <v>123</v>
      </c>
    </row>
    <row r="137" spans="2:65" s="1" customFormat="1" ht="16.5" customHeight="1">
      <c r="B137" s="150"/>
      <c r="C137" s="151" t="s">
        <v>130</v>
      </c>
      <c r="D137" s="151" t="s">
        <v>126</v>
      </c>
      <c r="E137" s="152" t="s">
        <v>375</v>
      </c>
      <c r="F137" s="153" t="s">
        <v>376</v>
      </c>
      <c r="G137" s="154" t="s">
        <v>133</v>
      </c>
      <c r="H137" s="155">
        <v>80.867999999999995</v>
      </c>
      <c r="I137" s="156"/>
      <c r="J137" s="155">
        <f>ROUND(I137*H137,3)</f>
        <v>0</v>
      </c>
      <c r="K137" s="153" t="s">
        <v>1</v>
      </c>
      <c r="L137" s="31"/>
      <c r="M137" s="157" t="s">
        <v>1</v>
      </c>
      <c r="N137" s="158" t="s">
        <v>39</v>
      </c>
      <c r="O137" s="54"/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AR137" s="161" t="s">
        <v>124</v>
      </c>
      <c r="AT137" s="161" t="s">
        <v>126</v>
      </c>
      <c r="AU137" s="161" t="s">
        <v>130</v>
      </c>
      <c r="AY137" s="16" t="s">
        <v>123</v>
      </c>
      <c r="BE137" s="162">
        <f>IF(N137="základná",J137,0)</f>
        <v>0</v>
      </c>
      <c r="BF137" s="162">
        <f>IF(N137="znížená",J137,0)</f>
        <v>0</v>
      </c>
      <c r="BG137" s="162">
        <f>IF(N137="zákl. prenesená",J137,0)</f>
        <v>0</v>
      </c>
      <c r="BH137" s="162">
        <f>IF(N137="zníž. prenesená",J137,0)</f>
        <v>0</v>
      </c>
      <c r="BI137" s="162">
        <f>IF(N137="nulová",J137,0)</f>
        <v>0</v>
      </c>
      <c r="BJ137" s="16" t="s">
        <v>130</v>
      </c>
      <c r="BK137" s="163">
        <f>ROUND(I137*H137,3)</f>
        <v>0</v>
      </c>
      <c r="BL137" s="16" t="s">
        <v>124</v>
      </c>
      <c r="BM137" s="161" t="s">
        <v>134</v>
      </c>
    </row>
    <row r="138" spans="2:65" s="12" customFormat="1" ht="11.25">
      <c r="B138" s="173"/>
      <c r="D138" s="174" t="s">
        <v>153</v>
      </c>
      <c r="E138" s="175" t="s">
        <v>1</v>
      </c>
      <c r="F138" s="176" t="s">
        <v>377</v>
      </c>
      <c r="H138" s="177">
        <v>80.867999999999995</v>
      </c>
      <c r="I138" s="178"/>
      <c r="L138" s="173"/>
      <c r="M138" s="179"/>
      <c r="N138" s="180"/>
      <c r="O138" s="180"/>
      <c r="P138" s="180"/>
      <c r="Q138" s="180"/>
      <c r="R138" s="180"/>
      <c r="S138" s="180"/>
      <c r="T138" s="181"/>
      <c r="AT138" s="175" t="s">
        <v>153</v>
      </c>
      <c r="AU138" s="175" t="s">
        <v>130</v>
      </c>
      <c r="AV138" s="12" t="s">
        <v>130</v>
      </c>
      <c r="AW138" s="12" t="s">
        <v>29</v>
      </c>
      <c r="AX138" s="12" t="s">
        <v>73</v>
      </c>
      <c r="AY138" s="175" t="s">
        <v>123</v>
      </c>
    </row>
    <row r="139" spans="2:65" s="13" customFormat="1" ht="11.25">
      <c r="B139" s="182"/>
      <c r="D139" s="174" t="s">
        <v>153</v>
      </c>
      <c r="E139" s="183" t="s">
        <v>1</v>
      </c>
      <c r="F139" s="184" t="s">
        <v>155</v>
      </c>
      <c r="H139" s="185">
        <v>80.867999999999995</v>
      </c>
      <c r="I139" s="186"/>
      <c r="L139" s="182"/>
      <c r="M139" s="187"/>
      <c r="N139" s="188"/>
      <c r="O139" s="188"/>
      <c r="P139" s="188"/>
      <c r="Q139" s="188"/>
      <c r="R139" s="188"/>
      <c r="S139" s="188"/>
      <c r="T139" s="189"/>
      <c r="AT139" s="183" t="s">
        <v>153</v>
      </c>
      <c r="AU139" s="183" t="s">
        <v>130</v>
      </c>
      <c r="AV139" s="13" t="s">
        <v>124</v>
      </c>
      <c r="AW139" s="13" t="s">
        <v>29</v>
      </c>
      <c r="AX139" s="13" t="s">
        <v>81</v>
      </c>
      <c r="AY139" s="183" t="s">
        <v>123</v>
      </c>
    </row>
    <row r="140" spans="2:65" s="1" customFormat="1" ht="24" customHeight="1">
      <c r="B140" s="150"/>
      <c r="C140" s="151" t="s">
        <v>135</v>
      </c>
      <c r="D140" s="151" t="s">
        <v>126</v>
      </c>
      <c r="E140" s="152" t="s">
        <v>378</v>
      </c>
      <c r="F140" s="153" t="s">
        <v>379</v>
      </c>
      <c r="G140" s="154" t="s">
        <v>133</v>
      </c>
      <c r="H140" s="155">
        <v>47.27</v>
      </c>
      <c r="I140" s="156"/>
      <c r="J140" s="155">
        <f>ROUND(I140*H140,3)</f>
        <v>0</v>
      </c>
      <c r="K140" s="153" t="s">
        <v>1</v>
      </c>
      <c r="L140" s="31"/>
      <c r="M140" s="157" t="s">
        <v>1</v>
      </c>
      <c r="N140" s="158" t="s">
        <v>39</v>
      </c>
      <c r="O140" s="54"/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AR140" s="161" t="s">
        <v>124</v>
      </c>
      <c r="AT140" s="161" t="s">
        <v>126</v>
      </c>
      <c r="AU140" s="161" t="s">
        <v>130</v>
      </c>
      <c r="AY140" s="16" t="s">
        <v>123</v>
      </c>
      <c r="BE140" s="162">
        <f>IF(N140="základná",J140,0)</f>
        <v>0</v>
      </c>
      <c r="BF140" s="162">
        <f>IF(N140="znížená",J140,0)</f>
        <v>0</v>
      </c>
      <c r="BG140" s="162">
        <f>IF(N140="zákl. prenesená",J140,0)</f>
        <v>0</v>
      </c>
      <c r="BH140" s="162">
        <f>IF(N140="zníž. prenesená",J140,0)</f>
        <v>0</v>
      </c>
      <c r="BI140" s="162">
        <f>IF(N140="nulová",J140,0)</f>
        <v>0</v>
      </c>
      <c r="BJ140" s="16" t="s">
        <v>130</v>
      </c>
      <c r="BK140" s="163">
        <f>ROUND(I140*H140,3)</f>
        <v>0</v>
      </c>
      <c r="BL140" s="16" t="s">
        <v>124</v>
      </c>
      <c r="BM140" s="161" t="s">
        <v>139</v>
      </c>
    </row>
    <row r="141" spans="2:65" s="12" customFormat="1" ht="11.25">
      <c r="B141" s="173"/>
      <c r="D141" s="174" t="s">
        <v>153</v>
      </c>
      <c r="E141" s="175" t="s">
        <v>1</v>
      </c>
      <c r="F141" s="176" t="s">
        <v>380</v>
      </c>
      <c r="H141" s="177">
        <v>47.27</v>
      </c>
      <c r="I141" s="178"/>
      <c r="L141" s="173"/>
      <c r="M141" s="179"/>
      <c r="N141" s="180"/>
      <c r="O141" s="180"/>
      <c r="P141" s="180"/>
      <c r="Q141" s="180"/>
      <c r="R141" s="180"/>
      <c r="S141" s="180"/>
      <c r="T141" s="181"/>
      <c r="AT141" s="175" t="s">
        <v>153</v>
      </c>
      <c r="AU141" s="175" t="s">
        <v>130</v>
      </c>
      <c r="AV141" s="12" t="s">
        <v>130</v>
      </c>
      <c r="AW141" s="12" t="s">
        <v>29</v>
      </c>
      <c r="AX141" s="12" t="s">
        <v>73</v>
      </c>
      <c r="AY141" s="175" t="s">
        <v>123</v>
      </c>
    </row>
    <row r="142" spans="2:65" s="13" customFormat="1" ht="11.25">
      <c r="B142" s="182"/>
      <c r="D142" s="174" t="s">
        <v>153</v>
      </c>
      <c r="E142" s="183" t="s">
        <v>1</v>
      </c>
      <c r="F142" s="184" t="s">
        <v>155</v>
      </c>
      <c r="H142" s="185">
        <v>47.27</v>
      </c>
      <c r="I142" s="186"/>
      <c r="L142" s="182"/>
      <c r="M142" s="187"/>
      <c r="N142" s="188"/>
      <c r="O142" s="188"/>
      <c r="P142" s="188"/>
      <c r="Q142" s="188"/>
      <c r="R142" s="188"/>
      <c r="S142" s="188"/>
      <c r="T142" s="189"/>
      <c r="AT142" s="183" t="s">
        <v>153</v>
      </c>
      <c r="AU142" s="183" t="s">
        <v>130</v>
      </c>
      <c r="AV142" s="13" t="s">
        <v>124</v>
      </c>
      <c r="AW142" s="13" t="s">
        <v>29</v>
      </c>
      <c r="AX142" s="13" t="s">
        <v>81</v>
      </c>
      <c r="AY142" s="183" t="s">
        <v>123</v>
      </c>
    </row>
    <row r="143" spans="2:65" s="11" customFormat="1" ht="22.9" customHeight="1">
      <c r="B143" s="137"/>
      <c r="D143" s="138" t="s">
        <v>72</v>
      </c>
      <c r="E143" s="148" t="s">
        <v>130</v>
      </c>
      <c r="F143" s="148" t="s">
        <v>381</v>
      </c>
      <c r="I143" s="140"/>
      <c r="J143" s="149">
        <f>BK143</f>
        <v>0</v>
      </c>
      <c r="L143" s="137"/>
      <c r="M143" s="142"/>
      <c r="N143" s="143"/>
      <c r="O143" s="143"/>
      <c r="P143" s="144">
        <f>SUM(P144:P149)</f>
        <v>0</v>
      </c>
      <c r="Q143" s="143"/>
      <c r="R143" s="144">
        <f>SUM(R144:R149)</f>
        <v>6.543999999999997E-2</v>
      </c>
      <c r="S143" s="143"/>
      <c r="T143" s="145">
        <f>SUM(T144:T149)</f>
        <v>0</v>
      </c>
      <c r="AR143" s="138" t="s">
        <v>81</v>
      </c>
      <c r="AT143" s="146" t="s">
        <v>72</v>
      </c>
      <c r="AU143" s="146" t="s">
        <v>81</v>
      </c>
      <c r="AY143" s="138" t="s">
        <v>123</v>
      </c>
      <c r="BK143" s="147">
        <f>SUM(BK144:BK149)</f>
        <v>0</v>
      </c>
    </row>
    <row r="144" spans="2:65" s="1" customFormat="1" ht="24" customHeight="1">
      <c r="B144" s="150"/>
      <c r="C144" s="151" t="s">
        <v>124</v>
      </c>
      <c r="D144" s="151" t="s">
        <v>126</v>
      </c>
      <c r="E144" s="152" t="s">
        <v>382</v>
      </c>
      <c r="F144" s="153" t="s">
        <v>383</v>
      </c>
      <c r="G144" s="154" t="s">
        <v>133</v>
      </c>
      <c r="H144" s="155">
        <v>86.331999999999994</v>
      </c>
      <c r="I144" s="156"/>
      <c r="J144" s="155">
        <f>ROUND(I144*H144,3)</f>
        <v>0</v>
      </c>
      <c r="K144" s="153" t="s">
        <v>1</v>
      </c>
      <c r="L144" s="31"/>
      <c r="M144" s="157" t="s">
        <v>1</v>
      </c>
      <c r="N144" s="158" t="s">
        <v>39</v>
      </c>
      <c r="O144" s="54"/>
      <c r="P144" s="159">
        <f>O144*H144</f>
        <v>0</v>
      </c>
      <c r="Q144" s="159">
        <v>3.5004401612380101E-4</v>
      </c>
      <c r="R144" s="159">
        <f>Q144*H144</f>
        <v>3.0219999999999986E-2</v>
      </c>
      <c r="S144" s="159">
        <v>0</v>
      </c>
      <c r="T144" s="160">
        <f>S144*H144</f>
        <v>0</v>
      </c>
      <c r="AR144" s="161" t="s">
        <v>124</v>
      </c>
      <c r="AT144" s="161" t="s">
        <v>126</v>
      </c>
      <c r="AU144" s="161" t="s">
        <v>130</v>
      </c>
      <c r="AY144" s="16" t="s">
        <v>123</v>
      </c>
      <c r="BE144" s="162">
        <f>IF(N144="základná",J144,0)</f>
        <v>0</v>
      </c>
      <c r="BF144" s="162">
        <f>IF(N144="znížená",J144,0)</f>
        <v>0</v>
      </c>
      <c r="BG144" s="162">
        <f>IF(N144="zákl. prenesená",J144,0)</f>
        <v>0</v>
      </c>
      <c r="BH144" s="162">
        <f>IF(N144="zníž. prenesená",J144,0)</f>
        <v>0</v>
      </c>
      <c r="BI144" s="162">
        <f>IF(N144="nulová",J144,0)</f>
        <v>0</v>
      </c>
      <c r="BJ144" s="16" t="s">
        <v>130</v>
      </c>
      <c r="BK144" s="163">
        <f>ROUND(I144*H144,3)</f>
        <v>0</v>
      </c>
      <c r="BL144" s="16" t="s">
        <v>124</v>
      </c>
      <c r="BM144" s="161" t="s">
        <v>144</v>
      </c>
    </row>
    <row r="145" spans="2:65" s="12" customFormat="1" ht="11.25">
      <c r="B145" s="173"/>
      <c r="D145" s="174" t="s">
        <v>153</v>
      </c>
      <c r="E145" s="175" t="s">
        <v>1</v>
      </c>
      <c r="F145" s="176" t="s">
        <v>384</v>
      </c>
      <c r="H145" s="177">
        <v>86.331999999999994</v>
      </c>
      <c r="I145" s="178"/>
      <c r="L145" s="173"/>
      <c r="M145" s="179"/>
      <c r="N145" s="180"/>
      <c r="O145" s="180"/>
      <c r="P145" s="180"/>
      <c r="Q145" s="180"/>
      <c r="R145" s="180"/>
      <c r="S145" s="180"/>
      <c r="T145" s="181"/>
      <c r="AT145" s="175" t="s">
        <v>153</v>
      </c>
      <c r="AU145" s="175" t="s">
        <v>130</v>
      </c>
      <c r="AV145" s="12" t="s">
        <v>130</v>
      </c>
      <c r="AW145" s="12" t="s">
        <v>29</v>
      </c>
      <c r="AX145" s="12" t="s">
        <v>73</v>
      </c>
      <c r="AY145" s="175" t="s">
        <v>123</v>
      </c>
    </row>
    <row r="146" spans="2:65" s="13" customFormat="1" ht="11.25">
      <c r="B146" s="182"/>
      <c r="D146" s="174" t="s">
        <v>153</v>
      </c>
      <c r="E146" s="183" t="s">
        <v>1</v>
      </c>
      <c r="F146" s="184" t="s">
        <v>155</v>
      </c>
      <c r="H146" s="185">
        <v>86.331999999999994</v>
      </c>
      <c r="I146" s="186"/>
      <c r="L146" s="182"/>
      <c r="M146" s="187"/>
      <c r="N146" s="188"/>
      <c r="O146" s="188"/>
      <c r="P146" s="188"/>
      <c r="Q146" s="188"/>
      <c r="R146" s="188"/>
      <c r="S146" s="188"/>
      <c r="T146" s="189"/>
      <c r="AT146" s="183" t="s">
        <v>153</v>
      </c>
      <c r="AU146" s="183" t="s">
        <v>130</v>
      </c>
      <c r="AV146" s="13" t="s">
        <v>124</v>
      </c>
      <c r="AW146" s="13" t="s">
        <v>29</v>
      </c>
      <c r="AX146" s="13" t="s">
        <v>81</v>
      </c>
      <c r="AY146" s="183" t="s">
        <v>123</v>
      </c>
    </row>
    <row r="147" spans="2:65" s="1" customFormat="1" ht="16.5" customHeight="1">
      <c r="B147" s="150"/>
      <c r="C147" s="164" t="s">
        <v>145</v>
      </c>
      <c r="D147" s="164" t="s">
        <v>136</v>
      </c>
      <c r="E147" s="165" t="s">
        <v>385</v>
      </c>
      <c r="F147" s="166" t="s">
        <v>386</v>
      </c>
      <c r="G147" s="167" t="s">
        <v>133</v>
      </c>
      <c r="H147" s="168">
        <v>88.058999999999997</v>
      </c>
      <c r="I147" s="169"/>
      <c r="J147" s="168">
        <f>ROUND(I147*H147,3)</f>
        <v>0</v>
      </c>
      <c r="K147" s="166" t="s">
        <v>1</v>
      </c>
      <c r="L147" s="170"/>
      <c r="M147" s="171" t="s">
        <v>1</v>
      </c>
      <c r="N147" s="172" t="s">
        <v>39</v>
      </c>
      <c r="O147" s="54"/>
      <c r="P147" s="159">
        <f>O147*H147</f>
        <v>0</v>
      </c>
      <c r="Q147" s="159">
        <v>3.9995911831840002E-4</v>
      </c>
      <c r="R147" s="159">
        <f>Q147*H147</f>
        <v>3.5219999999999987E-2</v>
      </c>
      <c r="S147" s="159">
        <v>0</v>
      </c>
      <c r="T147" s="160">
        <f>S147*H147</f>
        <v>0</v>
      </c>
      <c r="AR147" s="161" t="s">
        <v>139</v>
      </c>
      <c r="AT147" s="161" t="s">
        <v>136</v>
      </c>
      <c r="AU147" s="161" t="s">
        <v>130</v>
      </c>
      <c r="AY147" s="16" t="s">
        <v>123</v>
      </c>
      <c r="BE147" s="162">
        <f>IF(N147="základná",J147,0)</f>
        <v>0</v>
      </c>
      <c r="BF147" s="162">
        <f>IF(N147="znížená",J147,0)</f>
        <v>0</v>
      </c>
      <c r="BG147" s="162">
        <f>IF(N147="zákl. prenesená",J147,0)</f>
        <v>0</v>
      </c>
      <c r="BH147" s="162">
        <f>IF(N147="zníž. prenesená",J147,0)</f>
        <v>0</v>
      </c>
      <c r="BI147" s="162">
        <f>IF(N147="nulová",J147,0)</f>
        <v>0</v>
      </c>
      <c r="BJ147" s="16" t="s">
        <v>130</v>
      </c>
      <c r="BK147" s="163">
        <f>ROUND(I147*H147,3)</f>
        <v>0</v>
      </c>
      <c r="BL147" s="16" t="s">
        <v>124</v>
      </c>
      <c r="BM147" s="161" t="s">
        <v>148</v>
      </c>
    </row>
    <row r="148" spans="2:65" s="12" customFormat="1" ht="11.25">
      <c r="B148" s="173"/>
      <c r="D148" s="174" t="s">
        <v>153</v>
      </c>
      <c r="E148" s="175" t="s">
        <v>1</v>
      </c>
      <c r="F148" s="176" t="s">
        <v>387</v>
      </c>
      <c r="H148" s="177">
        <v>88.058999999999997</v>
      </c>
      <c r="I148" s="178"/>
      <c r="L148" s="173"/>
      <c r="M148" s="179"/>
      <c r="N148" s="180"/>
      <c r="O148" s="180"/>
      <c r="P148" s="180"/>
      <c r="Q148" s="180"/>
      <c r="R148" s="180"/>
      <c r="S148" s="180"/>
      <c r="T148" s="181"/>
      <c r="AT148" s="175" t="s">
        <v>153</v>
      </c>
      <c r="AU148" s="175" t="s">
        <v>130</v>
      </c>
      <c r="AV148" s="12" t="s">
        <v>130</v>
      </c>
      <c r="AW148" s="12" t="s">
        <v>29</v>
      </c>
      <c r="AX148" s="12" t="s">
        <v>73</v>
      </c>
      <c r="AY148" s="175" t="s">
        <v>123</v>
      </c>
    </row>
    <row r="149" spans="2:65" s="13" customFormat="1" ht="11.25">
      <c r="B149" s="182"/>
      <c r="D149" s="174" t="s">
        <v>153</v>
      </c>
      <c r="E149" s="183" t="s">
        <v>1</v>
      </c>
      <c r="F149" s="184" t="s">
        <v>155</v>
      </c>
      <c r="H149" s="185">
        <v>88.058999999999997</v>
      </c>
      <c r="I149" s="186"/>
      <c r="L149" s="182"/>
      <c r="M149" s="187"/>
      <c r="N149" s="188"/>
      <c r="O149" s="188"/>
      <c r="P149" s="188"/>
      <c r="Q149" s="188"/>
      <c r="R149" s="188"/>
      <c r="S149" s="188"/>
      <c r="T149" s="189"/>
      <c r="AT149" s="183" t="s">
        <v>153</v>
      </c>
      <c r="AU149" s="183" t="s">
        <v>130</v>
      </c>
      <c r="AV149" s="13" t="s">
        <v>124</v>
      </c>
      <c r="AW149" s="13" t="s">
        <v>29</v>
      </c>
      <c r="AX149" s="13" t="s">
        <v>81</v>
      </c>
      <c r="AY149" s="183" t="s">
        <v>123</v>
      </c>
    </row>
    <row r="150" spans="2:65" s="11" customFormat="1" ht="22.9" customHeight="1">
      <c r="B150" s="137"/>
      <c r="D150" s="138" t="s">
        <v>72</v>
      </c>
      <c r="E150" s="148" t="s">
        <v>145</v>
      </c>
      <c r="F150" s="148" t="s">
        <v>388</v>
      </c>
      <c r="I150" s="140"/>
      <c r="J150" s="149">
        <f>BK150</f>
        <v>0</v>
      </c>
      <c r="L150" s="137"/>
      <c r="M150" s="142"/>
      <c r="N150" s="143"/>
      <c r="O150" s="143"/>
      <c r="P150" s="144">
        <f>SUM(P151:P156)</f>
        <v>0</v>
      </c>
      <c r="Q150" s="143"/>
      <c r="R150" s="144">
        <f>SUM(R151:R156)</f>
        <v>25.364279999999987</v>
      </c>
      <c r="S150" s="143"/>
      <c r="T150" s="145">
        <f>SUM(T151:T156)</f>
        <v>0</v>
      </c>
      <c r="AR150" s="138" t="s">
        <v>81</v>
      </c>
      <c r="AT150" s="146" t="s">
        <v>72</v>
      </c>
      <c r="AU150" s="146" t="s">
        <v>81</v>
      </c>
      <c r="AY150" s="138" t="s">
        <v>123</v>
      </c>
      <c r="BK150" s="147">
        <f>SUM(BK151:BK156)</f>
        <v>0</v>
      </c>
    </row>
    <row r="151" spans="2:65" s="1" customFormat="1" ht="24" customHeight="1">
      <c r="B151" s="150"/>
      <c r="C151" s="151" t="s">
        <v>134</v>
      </c>
      <c r="D151" s="151" t="s">
        <v>126</v>
      </c>
      <c r="E151" s="152" t="s">
        <v>389</v>
      </c>
      <c r="F151" s="153" t="s">
        <v>390</v>
      </c>
      <c r="G151" s="154" t="s">
        <v>133</v>
      </c>
      <c r="H151" s="155">
        <v>86.331999999999994</v>
      </c>
      <c r="I151" s="156"/>
      <c r="J151" s="155">
        <f>ROUND(I151*H151,3)</f>
        <v>0</v>
      </c>
      <c r="K151" s="153" t="s">
        <v>1</v>
      </c>
      <c r="L151" s="31"/>
      <c r="M151" s="157" t="s">
        <v>1</v>
      </c>
      <c r="N151" s="158" t="s">
        <v>39</v>
      </c>
      <c r="O151" s="54"/>
      <c r="P151" s="159">
        <f>O151*H151</f>
        <v>0</v>
      </c>
      <c r="Q151" s="159">
        <v>0.111999953667238</v>
      </c>
      <c r="R151" s="159">
        <f>Q151*H151</f>
        <v>9.6691799999999901</v>
      </c>
      <c r="S151" s="159">
        <v>0</v>
      </c>
      <c r="T151" s="160">
        <f>S151*H151</f>
        <v>0</v>
      </c>
      <c r="AR151" s="161" t="s">
        <v>124</v>
      </c>
      <c r="AT151" s="161" t="s">
        <v>126</v>
      </c>
      <c r="AU151" s="161" t="s">
        <v>130</v>
      </c>
      <c r="AY151" s="16" t="s">
        <v>123</v>
      </c>
      <c r="BE151" s="162">
        <f>IF(N151="základná",J151,0)</f>
        <v>0</v>
      </c>
      <c r="BF151" s="162">
        <f>IF(N151="znížená",J151,0)</f>
        <v>0</v>
      </c>
      <c r="BG151" s="162">
        <f>IF(N151="zákl. prenesená",J151,0)</f>
        <v>0</v>
      </c>
      <c r="BH151" s="162">
        <f>IF(N151="zníž. prenesená",J151,0)</f>
        <v>0</v>
      </c>
      <c r="BI151" s="162">
        <f>IF(N151="nulová",J151,0)</f>
        <v>0</v>
      </c>
      <c r="BJ151" s="16" t="s">
        <v>130</v>
      </c>
      <c r="BK151" s="163">
        <f>ROUND(I151*H151,3)</f>
        <v>0</v>
      </c>
      <c r="BL151" s="16" t="s">
        <v>124</v>
      </c>
      <c r="BM151" s="161" t="s">
        <v>152</v>
      </c>
    </row>
    <row r="152" spans="2:65" s="12" customFormat="1" ht="11.25">
      <c r="B152" s="173"/>
      <c r="D152" s="174" t="s">
        <v>153</v>
      </c>
      <c r="E152" s="175" t="s">
        <v>1</v>
      </c>
      <c r="F152" s="176" t="s">
        <v>391</v>
      </c>
      <c r="H152" s="177">
        <v>86.331999999999994</v>
      </c>
      <c r="I152" s="178"/>
      <c r="L152" s="173"/>
      <c r="M152" s="179"/>
      <c r="N152" s="180"/>
      <c r="O152" s="180"/>
      <c r="P152" s="180"/>
      <c r="Q152" s="180"/>
      <c r="R152" s="180"/>
      <c r="S152" s="180"/>
      <c r="T152" s="181"/>
      <c r="AT152" s="175" t="s">
        <v>153</v>
      </c>
      <c r="AU152" s="175" t="s">
        <v>130</v>
      </c>
      <c r="AV152" s="12" t="s">
        <v>130</v>
      </c>
      <c r="AW152" s="12" t="s">
        <v>29</v>
      </c>
      <c r="AX152" s="12" t="s">
        <v>73</v>
      </c>
      <c r="AY152" s="175" t="s">
        <v>123</v>
      </c>
    </row>
    <row r="153" spans="2:65" s="13" customFormat="1" ht="11.25">
      <c r="B153" s="182"/>
      <c r="D153" s="174" t="s">
        <v>153</v>
      </c>
      <c r="E153" s="183" t="s">
        <v>1</v>
      </c>
      <c r="F153" s="184" t="s">
        <v>155</v>
      </c>
      <c r="H153" s="185">
        <v>86.331999999999994</v>
      </c>
      <c r="I153" s="186"/>
      <c r="L153" s="182"/>
      <c r="M153" s="187"/>
      <c r="N153" s="188"/>
      <c r="O153" s="188"/>
      <c r="P153" s="188"/>
      <c r="Q153" s="188"/>
      <c r="R153" s="188"/>
      <c r="S153" s="188"/>
      <c r="T153" s="189"/>
      <c r="AT153" s="183" t="s">
        <v>153</v>
      </c>
      <c r="AU153" s="183" t="s">
        <v>130</v>
      </c>
      <c r="AV153" s="13" t="s">
        <v>124</v>
      </c>
      <c r="AW153" s="13" t="s">
        <v>29</v>
      </c>
      <c r="AX153" s="13" t="s">
        <v>81</v>
      </c>
      <c r="AY153" s="183" t="s">
        <v>123</v>
      </c>
    </row>
    <row r="154" spans="2:65" s="1" customFormat="1" ht="16.5" customHeight="1">
      <c r="B154" s="150"/>
      <c r="C154" s="164" t="s">
        <v>156</v>
      </c>
      <c r="D154" s="164" t="s">
        <v>136</v>
      </c>
      <c r="E154" s="165" t="s">
        <v>392</v>
      </c>
      <c r="F154" s="166" t="s">
        <v>393</v>
      </c>
      <c r="G154" s="167" t="s">
        <v>133</v>
      </c>
      <c r="H154" s="168">
        <v>87.194999999999993</v>
      </c>
      <c r="I154" s="169"/>
      <c r="J154" s="168">
        <f>ROUND(I154*H154,3)</f>
        <v>0</v>
      </c>
      <c r="K154" s="166" t="s">
        <v>1</v>
      </c>
      <c r="L154" s="170"/>
      <c r="M154" s="171" t="s">
        <v>1</v>
      </c>
      <c r="N154" s="172" t="s">
        <v>39</v>
      </c>
      <c r="O154" s="54"/>
      <c r="P154" s="159">
        <f>O154*H154</f>
        <v>0</v>
      </c>
      <c r="Q154" s="159">
        <v>0.18</v>
      </c>
      <c r="R154" s="159">
        <f>Q154*H154</f>
        <v>15.695099999999998</v>
      </c>
      <c r="S154" s="159">
        <v>0</v>
      </c>
      <c r="T154" s="160">
        <f>S154*H154</f>
        <v>0</v>
      </c>
      <c r="AR154" s="161" t="s">
        <v>139</v>
      </c>
      <c r="AT154" s="161" t="s">
        <v>136</v>
      </c>
      <c r="AU154" s="161" t="s">
        <v>130</v>
      </c>
      <c r="AY154" s="16" t="s">
        <v>123</v>
      </c>
      <c r="BE154" s="162">
        <f>IF(N154="základná",J154,0)</f>
        <v>0</v>
      </c>
      <c r="BF154" s="162">
        <f>IF(N154="znížená",J154,0)</f>
        <v>0</v>
      </c>
      <c r="BG154" s="162">
        <f>IF(N154="zákl. prenesená",J154,0)</f>
        <v>0</v>
      </c>
      <c r="BH154" s="162">
        <f>IF(N154="zníž. prenesená",J154,0)</f>
        <v>0</v>
      </c>
      <c r="BI154" s="162">
        <f>IF(N154="nulová",J154,0)</f>
        <v>0</v>
      </c>
      <c r="BJ154" s="16" t="s">
        <v>130</v>
      </c>
      <c r="BK154" s="163">
        <f>ROUND(I154*H154,3)</f>
        <v>0</v>
      </c>
      <c r="BL154" s="16" t="s">
        <v>124</v>
      </c>
      <c r="BM154" s="161" t="s">
        <v>159</v>
      </c>
    </row>
    <row r="155" spans="2:65" s="12" customFormat="1" ht="11.25">
      <c r="B155" s="173"/>
      <c r="D155" s="174" t="s">
        <v>153</v>
      </c>
      <c r="E155" s="175" t="s">
        <v>1</v>
      </c>
      <c r="F155" s="176" t="s">
        <v>394</v>
      </c>
      <c r="H155" s="177">
        <v>87.194999999999993</v>
      </c>
      <c r="I155" s="178"/>
      <c r="L155" s="173"/>
      <c r="M155" s="179"/>
      <c r="N155" s="180"/>
      <c r="O155" s="180"/>
      <c r="P155" s="180"/>
      <c r="Q155" s="180"/>
      <c r="R155" s="180"/>
      <c r="S155" s="180"/>
      <c r="T155" s="181"/>
      <c r="AT155" s="175" t="s">
        <v>153</v>
      </c>
      <c r="AU155" s="175" t="s">
        <v>130</v>
      </c>
      <c r="AV155" s="12" t="s">
        <v>130</v>
      </c>
      <c r="AW155" s="12" t="s">
        <v>29</v>
      </c>
      <c r="AX155" s="12" t="s">
        <v>73</v>
      </c>
      <c r="AY155" s="175" t="s">
        <v>123</v>
      </c>
    </row>
    <row r="156" spans="2:65" s="13" customFormat="1" ht="11.25">
      <c r="B156" s="182"/>
      <c r="D156" s="174" t="s">
        <v>153</v>
      </c>
      <c r="E156" s="183" t="s">
        <v>1</v>
      </c>
      <c r="F156" s="184" t="s">
        <v>155</v>
      </c>
      <c r="H156" s="185">
        <v>87.194999999999993</v>
      </c>
      <c r="I156" s="186"/>
      <c r="L156" s="182"/>
      <c r="M156" s="187"/>
      <c r="N156" s="188"/>
      <c r="O156" s="188"/>
      <c r="P156" s="188"/>
      <c r="Q156" s="188"/>
      <c r="R156" s="188"/>
      <c r="S156" s="188"/>
      <c r="T156" s="189"/>
      <c r="AT156" s="183" t="s">
        <v>153</v>
      </c>
      <c r="AU156" s="183" t="s">
        <v>130</v>
      </c>
      <c r="AV156" s="13" t="s">
        <v>124</v>
      </c>
      <c r="AW156" s="13" t="s">
        <v>29</v>
      </c>
      <c r="AX156" s="13" t="s">
        <v>81</v>
      </c>
      <c r="AY156" s="183" t="s">
        <v>123</v>
      </c>
    </row>
    <row r="157" spans="2:65" s="11" customFormat="1" ht="22.9" customHeight="1">
      <c r="B157" s="137"/>
      <c r="D157" s="138" t="s">
        <v>72</v>
      </c>
      <c r="E157" s="148" t="s">
        <v>134</v>
      </c>
      <c r="F157" s="148" t="s">
        <v>323</v>
      </c>
      <c r="I157" s="140"/>
      <c r="J157" s="149">
        <f>BK157</f>
        <v>0</v>
      </c>
      <c r="L157" s="137"/>
      <c r="M157" s="142"/>
      <c r="N157" s="143"/>
      <c r="O157" s="143"/>
      <c r="P157" s="144">
        <f>SUM(P158:P165)</f>
        <v>0</v>
      </c>
      <c r="Q157" s="143"/>
      <c r="R157" s="144">
        <f>SUM(R158:R165)</f>
        <v>35.45086000000007</v>
      </c>
      <c r="S157" s="143"/>
      <c r="T157" s="145">
        <f>SUM(T158:T165)</f>
        <v>0</v>
      </c>
      <c r="AR157" s="138" t="s">
        <v>81</v>
      </c>
      <c r="AT157" s="146" t="s">
        <v>72</v>
      </c>
      <c r="AU157" s="146" t="s">
        <v>81</v>
      </c>
      <c r="AY157" s="138" t="s">
        <v>123</v>
      </c>
      <c r="BK157" s="147">
        <f>SUM(BK158:BK165)</f>
        <v>0</v>
      </c>
    </row>
    <row r="158" spans="2:65" s="1" customFormat="1" ht="24" customHeight="1">
      <c r="B158" s="150"/>
      <c r="C158" s="151" t="s">
        <v>139</v>
      </c>
      <c r="D158" s="151" t="s">
        <v>126</v>
      </c>
      <c r="E158" s="152" t="s">
        <v>395</v>
      </c>
      <c r="F158" s="153" t="s">
        <v>396</v>
      </c>
      <c r="G158" s="154" t="s">
        <v>133</v>
      </c>
      <c r="H158" s="155">
        <v>655.70799999999997</v>
      </c>
      <c r="I158" s="156"/>
      <c r="J158" s="155">
        <f>ROUND(I158*H158,3)</f>
        <v>0</v>
      </c>
      <c r="K158" s="153" t="s">
        <v>1</v>
      </c>
      <c r="L158" s="31"/>
      <c r="M158" s="157" t="s">
        <v>1</v>
      </c>
      <c r="N158" s="158" t="s">
        <v>39</v>
      </c>
      <c r="O158" s="54"/>
      <c r="P158" s="159">
        <f>O158*H158</f>
        <v>0</v>
      </c>
      <c r="Q158" s="159">
        <v>0</v>
      </c>
      <c r="R158" s="159">
        <f>Q158*H158</f>
        <v>0</v>
      </c>
      <c r="S158" s="159">
        <v>0</v>
      </c>
      <c r="T158" s="160">
        <f>S158*H158</f>
        <v>0</v>
      </c>
      <c r="AR158" s="161" t="s">
        <v>124</v>
      </c>
      <c r="AT158" s="161" t="s">
        <v>126</v>
      </c>
      <c r="AU158" s="161" t="s">
        <v>130</v>
      </c>
      <c r="AY158" s="16" t="s">
        <v>123</v>
      </c>
      <c r="BE158" s="162">
        <f>IF(N158="základná",J158,0)</f>
        <v>0</v>
      </c>
      <c r="BF158" s="162">
        <f>IF(N158="znížená",J158,0)</f>
        <v>0</v>
      </c>
      <c r="BG158" s="162">
        <f>IF(N158="zákl. prenesená",J158,0)</f>
        <v>0</v>
      </c>
      <c r="BH158" s="162">
        <f>IF(N158="zníž. prenesená",J158,0)</f>
        <v>0</v>
      </c>
      <c r="BI158" s="162">
        <f>IF(N158="nulová",J158,0)</f>
        <v>0</v>
      </c>
      <c r="BJ158" s="16" t="s">
        <v>130</v>
      </c>
      <c r="BK158" s="163">
        <f>ROUND(I158*H158,3)</f>
        <v>0</v>
      </c>
      <c r="BL158" s="16" t="s">
        <v>124</v>
      </c>
      <c r="BM158" s="161" t="s">
        <v>162</v>
      </c>
    </row>
    <row r="159" spans="2:65" s="1" customFormat="1" ht="16.5" customHeight="1">
      <c r="B159" s="150"/>
      <c r="C159" s="164" t="s">
        <v>140</v>
      </c>
      <c r="D159" s="164" t="s">
        <v>136</v>
      </c>
      <c r="E159" s="165" t="s">
        <v>397</v>
      </c>
      <c r="F159" s="166" t="s">
        <v>398</v>
      </c>
      <c r="G159" s="167" t="s">
        <v>133</v>
      </c>
      <c r="H159" s="168">
        <v>754.06399999999996</v>
      </c>
      <c r="I159" s="169"/>
      <c r="J159" s="168">
        <f>ROUND(I159*H159,3)</f>
        <v>0</v>
      </c>
      <c r="K159" s="166" t="s">
        <v>1</v>
      </c>
      <c r="L159" s="170"/>
      <c r="M159" s="171" t="s">
        <v>1</v>
      </c>
      <c r="N159" s="172" t="s">
        <v>39</v>
      </c>
      <c r="O159" s="54"/>
      <c r="P159" s="159">
        <f>O159*H159</f>
        <v>0</v>
      </c>
      <c r="Q159" s="159">
        <v>1.00004774130578E-4</v>
      </c>
      <c r="R159" s="159">
        <f>Q159*H159</f>
        <v>7.5410000000000171E-2</v>
      </c>
      <c r="S159" s="159">
        <v>0</v>
      </c>
      <c r="T159" s="160">
        <f>S159*H159</f>
        <v>0</v>
      </c>
      <c r="AR159" s="161" t="s">
        <v>139</v>
      </c>
      <c r="AT159" s="161" t="s">
        <v>136</v>
      </c>
      <c r="AU159" s="161" t="s">
        <v>130</v>
      </c>
      <c r="AY159" s="16" t="s">
        <v>123</v>
      </c>
      <c r="BE159" s="162">
        <f>IF(N159="základná",J159,0)</f>
        <v>0</v>
      </c>
      <c r="BF159" s="162">
        <f>IF(N159="znížená",J159,0)</f>
        <v>0</v>
      </c>
      <c r="BG159" s="162">
        <f>IF(N159="zákl. prenesená",J159,0)</f>
        <v>0</v>
      </c>
      <c r="BH159" s="162">
        <f>IF(N159="zníž. prenesená",J159,0)</f>
        <v>0</v>
      </c>
      <c r="BI159" s="162">
        <f>IF(N159="nulová",J159,0)</f>
        <v>0</v>
      </c>
      <c r="BJ159" s="16" t="s">
        <v>130</v>
      </c>
      <c r="BK159" s="163">
        <f>ROUND(I159*H159,3)</f>
        <v>0</v>
      </c>
      <c r="BL159" s="16" t="s">
        <v>124</v>
      </c>
      <c r="BM159" s="161" t="s">
        <v>7</v>
      </c>
    </row>
    <row r="160" spans="2:65" s="12" customFormat="1" ht="11.25">
      <c r="B160" s="173"/>
      <c r="D160" s="174" t="s">
        <v>153</v>
      </c>
      <c r="E160" s="175" t="s">
        <v>1</v>
      </c>
      <c r="F160" s="176" t="s">
        <v>399</v>
      </c>
      <c r="H160" s="177">
        <v>754.06399999999996</v>
      </c>
      <c r="I160" s="178"/>
      <c r="L160" s="173"/>
      <c r="M160" s="179"/>
      <c r="N160" s="180"/>
      <c r="O160" s="180"/>
      <c r="P160" s="180"/>
      <c r="Q160" s="180"/>
      <c r="R160" s="180"/>
      <c r="S160" s="180"/>
      <c r="T160" s="181"/>
      <c r="AT160" s="175" t="s">
        <v>153</v>
      </c>
      <c r="AU160" s="175" t="s">
        <v>130</v>
      </c>
      <c r="AV160" s="12" t="s">
        <v>130</v>
      </c>
      <c r="AW160" s="12" t="s">
        <v>29</v>
      </c>
      <c r="AX160" s="12" t="s">
        <v>73</v>
      </c>
      <c r="AY160" s="175" t="s">
        <v>123</v>
      </c>
    </row>
    <row r="161" spans="2:65" s="13" customFormat="1" ht="11.25">
      <c r="B161" s="182"/>
      <c r="D161" s="174" t="s">
        <v>153</v>
      </c>
      <c r="E161" s="183" t="s">
        <v>1</v>
      </c>
      <c r="F161" s="184" t="s">
        <v>155</v>
      </c>
      <c r="H161" s="185">
        <v>754.06399999999996</v>
      </c>
      <c r="I161" s="186"/>
      <c r="L161" s="182"/>
      <c r="M161" s="187"/>
      <c r="N161" s="188"/>
      <c r="O161" s="188"/>
      <c r="P161" s="188"/>
      <c r="Q161" s="188"/>
      <c r="R161" s="188"/>
      <c r="S161" s="188"/>
      <c r="T161" s="189"/>
      <c r="AT161" s="183" t="s">
        <v>153</v>
      </c>
      <c r="AU161" s="183" t="s">
        <v>130</v>
      </c>
      <c r="AV161" s="13" t="s">
        <v>124</v>
      </c>
      <c r="AW161" s="13" t="s">
        <v>29</v>
      </c>
      <c r="AX161" s="13" t="s">
        <v>81</v>
      </c>
      <c r="AY161" s="183" t="s">
        <v>123</v>
      </c>
    </row>
    <row r="162" spans="2:65" s="1" customFormat="1" ht="24" customHeight="1">
      <c r="B162" s="150"/>
      <c r="C162" s="151" t="s">
        <v>144</v>
      </c>
      <c r="D162" s="151" t="s">
        <v>126</v>
      </c>
      <c r="E162" s="152" t="s">
        <v>400</v>
      </c>
      <c r="F162" s="153" t="s">
        <v>401</v>
      </c>
      <c r="G162" s="154" t="s">
        <v>133</v>
      </c>
      <c r="H162" s="155">
        <v>327.85399999999998</v>
      </c>
      <c r="I162" s="156"/>
      <c r="J162" s="155">
        <f>ROUND(I162*H162,3)</f>
        <v>0</v>
      </c>
      <c r="K162" s="153" t="s">
        <v>1</v>
      </c>
      <c r="L162" s="31"/>
      <c r="M162" s="157" t="s">
        <v>1</v>
      </c>
      <c r="N162" s="158" t="s">
        <v>39</v>
      </c>
      <c r="O162" s="54"/>
      <c r="P162" s="159">
        <f>O162*H162</f>
        <v>0</v>
      </c>
      <c r="Q162" s="159">
        <v>0.10790001037047001</v>
      </c>
      <c r="R162" s="159">
        <f>Q162*H162</f>
        <v>35.375450000000072</v>
      </c>
      <c r="S162" s="159">
        <v>0</v>
      </c>
      <c r="T162" s="160">
        <f>S162*H162</f>
        <v>0</v>
      </c>
      <c r="AR162" s="161" t="s">
        <v>124</v>
      </c>
      <c r="AT162" s="161" t="s">
        <v>126</v>
      </c>
      <c r="AU162" s="161" t="s">
        <v>130</v>
      </c>
      <c r="AY162" s="16" t="s">
        <v>123</v>
      </c>
      <c r="BE162" s="162">
        <f>IF(N162="základná",J162,0)</f>
        <v>0</v>
      </c>
      <c r="BF162" s="162">
        <f>IF(N162="znížená",J162,0)</f>
        <v>0</v>
      </c>
      <c r="BG162" s="162">
        <f>IF(N162="zákl. prenesená",J162,0)</f>
        <v>0</v>
      </c>
      <c r="BH162" s="162">
        <f>IF(N162="zníž. prenesená",J162,0)</f>
        <v>0</v>
      </c>
      <c r="BI162" s="162">
        <f>IF(N162="nulová",J162,0)</f>
        <v>0</v>
      </c>
      <c r="BJ162" s="16" t="s">
        <v>130</v>
      </c>
      <c r="BK162" s="163">
        <f>ROUND(I162*H162,3)</f>
        <v>0</v>
      </c>
      <c r="BL162" s="16" t="s">
        <v>124</v>
      </c>
      <c r="BM162" s="161" t="s">
        <v>168</v>
      </c>
    </row>
    <row r="163" spans="2:65" s="1" customFormat="1" ht="36" customHeight="1">
      <c r="B163" s="150"/>
      <c r="C163" s="151" t="s">
        <v>173</v>
      </c>
      <c r="D163" s="151" t="s">
        <v>126</v>
      </c>
      <c r="E163" s="152" t="s">
        <v>402</v>
      </c>
      <c r="F163" s="153" t="s">
        <v>403</v>
      </c>
      <c r="G163" s="154" t="s">
        <v>203</v>
      </c>
      <c r="H163" s="155">
        <v>6.8</v>
      </c>
      <c r="I163" s="156"/>
      <c r="J163" s="155">
        <f>ROUND(I163*H163,3)</f>
        <v>0</v>
      </c>
      <c r="K163" s="153" t="s">
        <v>1</v>
      </c>
      <c r="L163" s="31"/>
      <c r="M163" s="157" t="s">
        <v>1</v>
      </c>
      <c r="N163" s="158" t="s">
        <v>39</v>
      </c>
      <c r="O163" s="54"/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AR163" s="161" t="s">
        <v>124</v>
      </c>
      <c r="AT163" s="161" t="s">
        <v>126</v>
      </c>
      <c r="AU163" s="161" t="s">
        <v>130</v>
      </c>
      <c r="AY163" s="16" t="s">
        <v>123</v>
      </c>
      <c r="BE163" s="162">
        <f>IF(N163="základná",J163,0)</f>
        <v>0</v>
      </c>
      <c r="BF163" s="162">
        <f>IF(N163="znížená",J163,0)</f>
        <v>0</v>
      </c>
      <c r="BG163" s="162">
        <f>IF(N163="zákl. prenesená",J163,0)</f>
        <v>0</v>
      </c>
      <c r="BH163" s="162">
        <f>IF(N163="zníž. prenesená",J163,0)</f>
        <v>0</v>
      </c>
      <c r="BI163" s="162">
        <f>IF(N163="nulová",J163,0)</f>
        <v>0</v>
      </c>
      <c r="BJ163" s="16" t="s">
        <v>130</v>
      </c>
      <c r="BK163" s="163">
        <f>ROUND(I163*H163,3)</f>
        <v>0</v>
      </c>
      <c r="BL163" s="16" t="s">
        <v>124</v>
      </c>
      <c r="BM163" s="161" t="s">
        <v>176</v>
      </c>
    </row>
    <row r="164" spans="2:65" s="12" customFormat="1" ht="11.25">
      <c r="B164" s="173"/>
      <c r="D164" s="174" t="s">
        <v>153</v>
      </c>
      <c r="E164" s="175" t="s">
        <v>1</v>
      </c>
      <c r="F164" s="176" t="s">
        <v>404</v>
      </c>
      <c r="H164" s="177">
        <v>6.8</v>
      </c>
      <c r="I164" s="178"/>
      <c r="L164" s="173"/>
      <c r="M164" s="179"/>
      <c r="N164" s="180"/>
      <c r="O164" s="180"/>
      <c r="P164" s="180"/>
      <c r="Q164" s="180"/>
      <c r="R164" s="180"/>
      <c r="S164" s="180"/>
      <c r="T164" s="181"/>
      <c r="AT164" s="175" t="s">
        <v>153</v>
      </c>
      <c r="AU164" s="175" t="s">
        <v>130</v>
      </c>
      <c r="AV164" s="12" t="s">
        <v>130</v>
      </c>
      <c r="AW164" s="12" t="s">
        <v>29</v>
      </c>
      <c r="AX164" s="12" t="s">
        <v>73</v>
      </c>
      <c r="AY164" s="175" t="s">
        <v>123</v>
      </c>
    </row>
    <row r="165" spans="2:65" s="13" customFormat="1" ht="11.25">
      <c r="B165" s="182"/>
      <c r="D165" s="174" t="s">
        <v>153</v>
      </c>
      <c r="E165" s="183" t="s">
        <v>1</v>
      </c>
      <c r="F165" s="184" t="s">
        <v>155</v>
      </c>
      <c r="H165" s="185">
        <v>6.8</v>
      </c>
      <c r="I165" s="186"/>
      <c r="L165" s="182"/>
      <c r="M165" s="187"/>
      <c r="N165" s="188"/>
      <c r="O165" s="188"/>
      <c r="P165" s="188"/>
      <c r="Q165" s="188"/>
      <c r="R165" s="188"/>
      <c r="S165" s="188"/>
      <c r="T165" s="189"/>
      <c r="AT165" s="183" t="s">
        <v>153</v>
      </c>
      <c r="AU165" s="183" t="s">
        <v>130</v>
      </c>
      <c r="AV165" s="13" t="s">
        <v>124</v>
      </c>
      <c r="AW165" s="13" t="s">
        <v>29</v>
      </c>
      <c r="AX165" s="13" t="s">
        <v>81</v>
      </c>
      <c r="AY165" s="183" t="s">
        <v>123</v>
      </c>
    </row>
    <row r="166" spans="2:65" s="11" customFormat="1" ht="22.9" customHeight="1">
      <c r="B166" s="137"/>
      <c r="D166" s="138" t="s">
        <v>72</v>
      </c>
      <c r="E166" s="148" t="s">
        <v>140</v>
      </c>
      <c r="F166" s="148" t="s">
        <v>141</v>
      </c>
      <c r="I166" s="140"/>
      <c r="J166" s="149">
        <f>BK166</f>
        <v>0</v>
      </c>
      <c r="L166" s="137"/>
      <c r="M166" s="142"/>
      <c r="N166" s="143"/>
      <c r="O166" s="143"/>
      <c r="P166" s="144">
        <f>SUM(P167:P194)</f>
        <v>0</v>
      </c>
      <c r="Q166" s="143"/>
      <c r="R166" s="144">
        <f>SUM(R167:R194)</f>
        <v>11.466580000000002</v>
      </c>
      <c r="S166" s="143"/>
      <c r="T166" s="145">
        <f>SUM(T167:T194)</f>
        <v>187.94159999999999</v>
      </c>
      <c r="AR166" s="138" t="s">
        <v>81</v>
      </c>
      <c r="AT166" s="146" t="s">
        <v>72</v>
      </c>
      <c r="AU166" s="146" t="s">
        <v>81</v>
      </c>
      <c r="AY166" s="138" t="s">
        <v>123</v>
      </c>
      <c r="BK166" s="147">
        <f>SUM(BK167:BK194)</f>
        <v>0</v>
      </c>
    </row>
    <row r="167" spans="2:65" s="1" customFormat="1" ht="36" customHeight="1">
      <c r="B167" s="150"/>
      <c r="C167" s="151" t="s">
        <v>148</v>
      </c>
      <c r="D167" s="151" t="s">
        <v>126</v>
      </c>
      <c r="E167" s="152" t="s">
        <v>405</v>
      </c>
      <c r="F167" s="153" t="s">
        <v>406</v>
      </c>
      <c r="G167" s="154" t="s">
        <v>203</v>
      </c>
      <c r="H167" s="155">
        <v>94.64</v>
      </c>
      <c r="I167" s="156"/>
      <c r="J167" s="155">
        <f>ROUND(I167*H167,3)</f>
        <v>0</v>
      </c>
      <c r="K167" s="153" t="s">
        <v>1</v>
      </c>
      <c r="L167" s="31"/>
      <c r="M167" s="157" t="s">
        <v>1</v>
      </c>
      <c r="N167" s="158" t="s">
        <v>39</v>
      </c>
      <c r="O167" s="54"/>
      <c r="P167" s="159">
        <f>O167*H167</f>
        <v>0</v>
      </c>
      <c r="Q167" s="159">
        <v>9.7930050718512296E-2</v>
      </c>
      <c r="R167" s="159">
        <f>Q167*H167</f>
        <v>9.268100000000004</v>
      </c>
      <c r="S167" s="159">
        <v>0</v>
      </c>
      <c r="T167" s="160">
        <f>S167*H167</f>
        <v>0</v>
      </c>
      <c r="AR167" s="161" t="s">
        <v>124</v>
      </c>
      <c r="AT167" s="161" t="s">
        <v>126</v>
      </c>
      <c r="AU167" s="161" t="s">
        <v>130</v>
      </c>
      <c r="AY167" s="16" t="s">
        <v>123</v>
      </c>
      <c r="BE167" s="162">
        <f>IF(N167="základná",J167,0)</f>
        <v>0</v>
      </c>
      <c r="BF167" s="162">
        <f>IF(N167="znížená",J167,0)</f>
        <v>0</v>
      </c>
      <c r="BG167" s="162">
        <f>IF(N167="zákl. prenesená",J167,0)</f>
        <v>0</v>
      </c>
      <c r="BH167" s="162">
        <f>IF(N167="zníž. prenesená",J167,0)</f>
        <v>0</v>
      </c>
      <c r="BI167" s="162">
        <f>IF(N167="nulová",J167,0)</f>
        <v>0</v>
      </c>
      <c r="BJ167" s="16" t="s">
        <v>130</v>
      </c>
      <c r="BK167" s="163">
        <f>ROUND(I167*H167,3)</f>
        <v>0</v>
      </c>
      <c r="BL167" s="16" t="s">
        <v>124</v>
      </c>
      <c r="BM167" s="161" t="s">
        <v>179</v>
      </c>
    </row>
    <row r="168" spans="2:65" s="12" customFormat="1" ht="11.25">
      <c r="B168" s="173"/>
      <c r="D168" s="174" t="s">
        <v>153</v>
      </c>
      <c r="E168" s="175" t="s">
        <v>1</v>
      </c>
      <c r="F168" s="176" t="s">
        <v>407</v>
      </c>
      <c r="H168" s="177">
        <v>94.64</v>
      </c>
      <c r="I168" s="178"/>
      <c r="L168" s="173"/>
      <c r="M168" s="179"/>
      <c r="N168" s="180"/>
      <c r="O168" s="180"/>
      <c r="P168" s="180"/>
      <c r="Q168" s="180"/>
      <c r="R168" s="180"/>
      <c r="S168" s="180"/>
      <c r="T168" s="181"/>
      <c r="AT168" s="175" t="s">
        <v>153</v>
      </c>
      <c r="AU168" s="175" t="s">
        <v>130</v>
      </c>
      <c r="AV168" s="12" t="s">
        <v>130</v>
      </c>
      <c r="AW168" s="12" t="s">
        <v>29</v>
      </c>
      <c r="AX168" s="12" t="s">
        <v>73</v>
      </c>
      <c r="AY168" s="175" t="s">
        <v>123</v>
      </c>
    </row>
    <row r="169" spans="2:65" s="13" customFormat="1" ht="11.25">
      <c r="B169" s="182"/>
      <c r="D169" s="174" t="s">
        <v>153</v>
      </c>
      <c r="E169" s="183" t="s">
        <v>1</v>
      </c>
      <c r="F169" s="184" t="s">
        <v>155</v>
      </c>
      <c r="H169" s="185">
        <v>94.64</v>
      </c>
      <c r="I169" s="186"/>
      <c r="L169" s="182"/>
      <c r="M169" s="187"/>
      <c r="N169" s="188"/>
      <c r="O169" s="188"/>
      <c r="P169" s="188"/>
      <c r="Q169" s="188"/>
      <c r="R169" s="188"/>
      <c r="S169" s="188"/>
      <c r="T169" s="189"/>
      <c r="AT169" s="183" t="s">
        <v>153</v>
      </c>
      <c r="AU169" s="183" t="s">
        <v>130</v>
      </c>
      <c r="AV169" s="13" t="s">
        <v>124</v>
      </c>
      <c r="AW169" s="13" t="s">
        <v>29</v>
      </c>
      <c r="AX169" s="13" t="s">
        <v>81</v>
      </c>
      <c r="AY169" s="183" t="s">
        <v>123</v>
      </c>
    </row>
    <row r="170" spans="2:65" s="1" customFormat="1" ht="16.5" customHeight="1">
      <c r="B170" s="150"/>
      <c r="C170" s="164" t="s">
        <v>182</v>
      </c>
      <c r="D170" s="164" t="s">
        <v>136</v>
      </c>
      <c r="E170" s="165" t="s">
        <v>408</v>
      </c>
      <c r="F170" s="166" t="s">
        <v>409</v>
      </c>
      <c r="G170" s="167" t="s">
        <v>221</v>
      </c>
      <c r="H170" s="168">
        <v>95.585999999999999</v>
      </c>
      <c r="I170" s="169"/>
      <c r="J170" s="168">
        <f>ROUND(I170*H170,3)</f>
        <v>0</v>
      </c>
      <c r="K170" s="166" t="s">
        <v>1</v>
      </c>
      <c r="L170" s="170"/>
      <c r="M170" s="171" t="s">
        <v>1</v>
      </c>
      <c r="N170" s="172" t="s">
        <v>39</v>
      </c>
      <c r="O170" s="54"/>
      <c r="P170" s="159">
        <f>O170*H170</f>
        <v>0</v>
      </c>
      <c r="Q170" s="159">
        <v>2.3000020923566199E-2</v>
      </c>
      <c r="R170" s="159">
        <f>Q170*H170</f>
        <v>2.1984799999999987</v>
      </c>
      <c r="S170" s="159">
        <v>0</v>
      </c>
      <c r="T170" s="160">
        <f>S170*H170</f>
        <v>0</v>
      </c>
      <c r="AR170" s="161" t="s">
        <v>139</v>
      </c>
      <c r="AT170" s="161" t="s">
        <v>136</v>
      </c>
      <c r="AU170" s="161" t="s">
        <v>130</v>
      </c>
      <c r="AY170" s="16" t="s">
        <v>123</v>
      </c>
      <c r="BE170" s="162">
        <f>IF(N170="základná",J170,0)</f>
        <v>0</v>
      </c>
      <c r="BF170" s="162">
        <f>IF(N170="znížená",J170,0)</f>
        <v>0</v>
      </c>
      <c r="BG170" s="162">
        <f>IF(N170="zákl. prenesená",J170,0)</f>
        <v>0</v>
      </c>
      <c r="BH170" s="162">
        <f>IF(N170="zníž. prenesená",J170,0)</f>
        <v>0</v>
      </c>
      <c r="BI170" s="162">
        <f>IF(N170="nulová",J170,0)</f>
        <v>0</v>
      </c>
      <c r="BJ170" s="16" t="s">
        <v>130</v>
      </c>
      <c r="BK170" s="163">
        <f>ROUND(I170*H170,3)</f>
        <v>0</v>
      </c>
      <c r="BL170" s="16" t="s">
        <v>124</v>
      </c>
      <c r="BM170" s="161" t="s">
        <v>185</v>
      </c>
    </row>
    <row r="171" spans="2:65" s="12" customFormat="1" ht="11.25">
      <c r="B171" s="173"/>
      <c r="D171" s="174" t="s">
        <v>153</v>
      </c>
      <c r="E171" s="175" t="s">
        <v>1</v>
      </c>
      <c r="F171" s="176" t="s">
        <v>410</v>
      </c>
      <c r="H171" s="177">
        <v>95.585999999999999</v>
      </c>
      <c r="I171" s="178"/>
      <c r="L171" s="173"/>
      <c r="M171" s="179"/>
      <c r="N171" s="180"/>
      <c r="O171" s="180"/>
      <c r="P171" s="180"/>
      <c r="Q171" s="180"/>
      <c r="R171" s="180"/>
      <c r="S171" s="180"/>
      <c r="T171" s="181"/>
      <c r="AT171" s="175" t="s">
        <v>153</v>
      </c>
      <c r="AU171" s="175" t="s">
        <v>130</v>
      </c>
      <c r="AV171" s="12" t="s">
        <v>130</v>
      </c>
      <c r="AW171" s="12" t="s">
        <v>29</v>
      </c>
      <c r="AX171" s="12" t="s">
        <v>73</v>
      </c>
      <c r="AY171" s="175" t="s">
        <v>123</v>
      </c>
    </row>
    <row r="172" spans="2:65" s="13" customFormat="1" ht="11.25">
      <c r="B172" s="182"/>
      <c r="D172" s="174" t="s">
        <v>153</v>
      </c>
      <c r="E172" s="183" t="s">
        <v>1</v>
      </c>
      <c r="F172" s="184" t="s">
        <v>155</v>
      </c>
      <c r="H172" s="185">
        <v>95.585999999999999</v>
      </c>
      <c r="I172" s="186"/>
      <c r="L172" s="182"/>
      <c r="M172" s="187"/>
      <c r="N172" s="188"/>
      <c r="O172" s="188"/>
      <c r="P172" s="188"/>
      <c r="Q172" s="188"/>
      <c r="R172" s="188"/>
      <c r="S172" s="188"/>
      <c r="T172" s="189"/>
      <c r="AT172" s="183" t="s">
        <v>153</v>
      </c>
      <c r="AU172" s="183" t="s">
        <v>130</v>
      </c>
      <c r="AV172" s="13" t="s">
        <v>124</v>
      </c>
      <c r="AW172" s="13" t="s">
        <v>29</v>
      </c>
      <c r="AX172" s="13" t="s">
        <v>81</v>
      </c>
      <c r="AY172" s="183" t="s">
        <v>123</v>
      </c>
    </row>
    <row r="173" spans="2:65" s="1" customFormat="1" ht="36" customHeight="1">
      <c r="B173" s="150"/>
      <c r="C173" s="151" t="s">
        <v>152</v>
      </c>
      <c r="D173" s="151" t="s">
        <v>126</v>
      </c>
      <c r="E173" s="152" t="s">
        <v>411</v>
      </c>
      <c r="F173" s="153" t="s">
        <v>412</v>
      </c>
      <c r="G173" s="154" t="s">
        <v>129</v>
      </c>
      <c r="H173" s="155">
        <v>19.856999999999999</v>
      </c>
      <c r="I173" s="156"/>
      <c r="J173" s="155">
        <f>ROUND(I173*H173,3)</f>
        <v>0</v>
      </c>
      <c r="K173" s="153" t="s">
        <v>1</v>
      </c>
      <c r="L173" s="31"/>
      <c r="M173" s="157" t="s">
        <v>1</v>
      </c>
      <c r="N173" s="158" t="s">
        <v>39</v>
      </c>
      <c r="O173" s="54"/>
      <c r="P173" s="159">
        <f>O173*H173</f>
        <v>0</v>
      </c>
      <c r="Q173" s="159">
        <v>0</v>
      </c>
      <c r="R173" s="159">
        <f>Q173*H173</f>
        <v>0</v>
      </c>
      <c r="S173" s="159">
        <v>2.2000000000000002</v>
      </c>
      <c r="T173" s="160">
        <f>S173*H173</f>
        <v>43.685400000000001</v>
      </c>
      <c r="AR173" s="161" t="s">
        <v>124</v>
      </c>
      <c r="AT173" s="161" t="s">
        <v>126</v>
      </c>
      <c r="AU173" s="161" t="s">
        <v>130</v>
      </c>
      <c r="AY173" s="16" t="s">
        <v>123</v>
      </c>
      <c r="BE173" s="162">
        <f>IF(N173="základná",J173,0)</f>
        <v>0</v>
      </c>
      <c r="BF173" s="162">
        <f>IF(N173="znížená",J173,0)</f>
        <v>0</v>
      </c>
      <c r="BG173" s="162">
        <f>IF(N173="zákl. prenesená",J173,0)</f>
        <v>0</v>
      </c>
      <c r="BH173" s="162">
        <f>IF(N173="zníž. prenesená",J173,0)</f>
        <v>0</v>
      </c>
      <c r="BI173" s="162">
        <f>IF(N173="nulová",J173,0)</f>
        <v>0</v>
      </c>
      <c r="BJ173" s="16" t="s">
        <v>130</v>
      </c>
      <c r="BK173" s="163">
        <f>ROUND(I173*H173,3)</f>
        <v>0</v>
      </c>
      <c r="BL173" s="16" t="s">
        <v>124</v>
      </c>
      <c r="BM173" s="161" t="s">
        <v>188</v>
      </c>
    </row>
    <row r="174" spans="2:65" s="14" customFormat="1" ht="11.25">
      <c r="B174" s="193"/>
      <c r="D174" s="174" t="s">
        <v>153</v>
      </c>
      <c r="E174" s="194" t="s">
        <v>1</v>
      </c>
      <c r="F174" s="195" t="s">
        <v>413</v>
      </c>
      <c r="H174" s="194" t="s">
        <v>1</v>
      </c>
      <c r="I174" s="196"/>
      <c r="L174" s="193"/>
      <c r="M174" s="197"/>
      <c r="N174" s="198"/>
      <c r="O174" s="198"/>
      <c r="P174" s="198"/>
      <c r="Q174" s="198"/>
      <c r="R174" s="198"/>
      <c r="S174" s="198"/>
      <c r="T174" s="199"/>
      <c r="AT174" s="194" t="s">
        <v>153</v>
      </c>
      <c r="AU174" s="194" t="s">
        <v>130</v>
      </c>
      <c r="AV174" s="14" t="s">
        <v>81</v>
      </c>
      <c r="AW174" s="14" t="s">
        <v>29</v>
      </c>
      <c r="AX174" s="14" t="s">
        <v>73</v>
      </c>
      <c r="AY174" s="194" t="s">
        <v>123</v>
      </c>
    </row>
    <row r="175" spans="2:65" s="12" customFormat="1" ht="11.25">
      <c r="B175" s="173"/>
      <c r="D175" s="174" t="s">
        <v>153</v>
      </c>
      <c r="E175" s="175" t="s">
        <v>1</v>
      </c>
      <c r="F175" s="176" t="s">
        <v>414</v>
      </c>
      <c r="H175" s="177">
        <v>18.600000000000001</v>
      </c>
      <c r="I175" s="178"/>
      <c r="L175" s="173"/>
      <c r="M175" s="179"/>
      <c r="N175" s="180"/>
      <c r="O175" s="180"/>
      <c r="P175" s="180"/>
      <c r="Q175" s="180"/>
      <c r="R175" s="180"/>
      <c r="S175" s="180"/>
      <c r="T175" s="181"/>
      <c r="AT175" s="175" t="s">
        <v>153</v>
      </c>
      <c r="AU175" s="175" t="s">
        <v>130</v>
      </c>
      <c r="AV175" s="12" t="s">
        <v>130</v>
      </c>
      <c r="AW175" s="12" t="s">
        <v>29</v>
      </c>
      <c r="AX175" s="12" t="s">
        <v>73</v>
      </c>
      <c r="AY175" s="175" t="s">
        <v>123</v>
      </c>
    </row>
    <row r="176" spans="2:65" s="14" customFormat="1" ht="11.25">
      <c r="B176" s="193"/>
      <c r="D176" s="174" t="s">
        <v>153</v>
      </c>
      <c r="E176" s="194" t="s">
        <v>1</v>
      </c>
      <c r="F176" s="195" t="s">
        <v>415</v>
      </c>
      <c r="H176" s="194" t="s">
        <v>1</v>
      </c>
      <c r="I176" s="196"/>
      <c r="L176" s="193"/>
      <c r="M176" s="197"/>
      <c r="N176" s="198"/>
      <c r="O176" s="198"/>
      <c r="P176" s="198"/>
      <c r="Q176" s="198"/>
      <c r="R176" s="198"/>
      <c r="S176" s="198"/>
      <c r="T176" s="199"/>
      <c r="AT176" s="194" t="s">
        <v>153</v>
      </c>
      <c r="AU176" s="194" t="s">
        <v>130</v>
      </c>
      <c r="AV176" s="14" t="s">
        <v>81</v>
      </c>
      <c r="AW176" s="14" t="s">
        <v>29</v>
      </c>
      <c r="AX176" s="14" t="s">
        <v>73</v>
      </c>
      <c r="AY176" s="194" t="s">
        <v>123</v>
      </c>
    </row>
    <row r="177" spans="2:65" s="12" customFormat="1" ht="11.25">
      <c r="B177" s="173"/>
      <c r="D177" s="174" t="s">
        <v>153</v>
      </c>
      <c r="E177" s="175" t="s">
        <v>1</v>
      </c>
      <c r="F177" s="176" t="s">
        <v>416</v>
      </c>
      <c r="H177" s="177">
        <v>1.2569999999999999</v>
      </c>
      <c r="I177" s="178"/>
      <c r="L177" s="173"/>
      <c r="M177" s="179"/>
      <c r="N177" s="180"/>
      <c r="O177" s="180"/>
      <c r="P177" s="180"/>
      <c r="Q177" s="180"/>
      <c r="R177" s="180"/>
      <c r="S177" s="180"/>
      <c r="T177" s="181"/>
      <c r="AT177" s="175" t="s">
        <v>153</v>
      </c>
      <c r="AU177" s="175" t="s">
        <v>130</v>
      </c>
      <c r="AV177" s="12" t="s">
        <v>130</v>
      </c>
      <c r="AW177" s="12" t="s">
        <v>29</v>
      </c>
      <c r="AX177" s="12" t="s">
        <v>73</v>
      </c>
      <c r="AY177" s="175" t="s">
        <v>123</v>
      </c>
    </row>
    <row r="178" spans="2:65" s="14" customFormat="1" ht="11.25">
      <c r="B178" s="193"/>
      <c r="D178" s="174" t="s">
        <v>153</v>
      </c>
      <c r="E178" s="194" t="s">
        <v>1</v>
      </c>
      <c r="F178" s="195" t="s">
        <v>417</v>
      </c>
      <c r="H178" s="194" t="s">
        <v>1</v>
      </c>
      <c r="I178" s="196"/>
      <c r="L178" s="193"/>
      <c r="M178" s="197"/>
      <c r="N178" s="198"/>
      <c r="O178" s="198"/>
      <c r="P178" s="198"/>
      <c r="Q178" s="198"/>
      <c r="R178" s="198"/>
      <c r="S178" s="198"/>
      <c r="T178" s="199"/>
      <c r="AT178" s="194" t="s">
        <v>153</v>
      </c>
      <c r="AU178" s="194" t="s">
        <v>130</v>
      </c>
      <c r="AV178" s="14" t="s">
        <v>81</v>
      </c>
      <c r="AW178" s="14" t="s">
        <v>29</v>
      </c>
      <c r="AX178" s="14" t="s">
        <v>73</v>
      </c>
      <c r="AY178" s="194" t="s">
        <v>123</v>
      </c>
    </row>
    <row r="179" spans="2:65" s="13" customFormat="1" ht="11.25">
      <c r="B179" s="182"/>
      <c r="D179" s="174" t="s">
        <v>153</v>
      </c>
      <c r="E179" s="183" t="s">
        <v>1</v>
      </c>
      <c r="F179" s="184" t="s">
        <v>155</v>
      </c>
      <c r="H179" s="185">
        <v>19.857000000000003</v>
      </c>
      <c r="I179" s="186"/>
      <c r="L179" s="182"/>
      <c r="M179" s="187"/>
      <c r="N179" s="188"/>
      <c r="O179" s="188"/>
      <c r="P179" s="188"/>
      <c r="Q179" s="188"/>
      <c r="R179" s="188"/>
      <c r="S179" s="188"/>
      <c r="T179" s="189"/>
      <c r="AT179" s="183" t="s">
        <v>153</v>
      </c>
      <c r="AU179" s="183" t="s">
        <v>130</v>
      </c>
      <c r="AV179" s="13" t="s">
        <v>124</v>
      </c>
      <c r="AW179" s="13" t="s">
        <v>29</v>
      </c>
      <c r="AX179" s="13" t="s">
        <v>81</v>
      </c>
      <c r="AY179" s="183" t="s">
        <v>123</v>
      </c>
    </row>
    <row r="180" spans="2:65" s="1" customFormat="1" ht="36" customHeight="1">
      <c r="B180" s="150"/>
      <c r="C180" s="151" t="s">
        <v>190</v>
      </c>
      <c r="D180" s="151" t="s">
        <v>126</v>
      </c>
      <c r="E180" s="152" t="s">
        <v>418</v>
      </c>
      <c r="F180" s="153" t="s">
        <v>419</v>
      </c>
      <c r="G180" s="154" t="s">
        <v>129</v>
      </c>
      <c r="H180" s="155">
        <v>65.570999999999998</v>
      </c>
      <c r="I180" s="156"/>
      <c r="J180" s="155">
        <f>ROUND(I180*H180,3)</f>
        <v>0</v>
      </c>
      <c r="K180" s="153" t="s">
        <v>1</v>
      </c>
      <c r="L180" s="31"/>
      <c r="M180" s="157" t="s">
        <v>1</v>
      </c>
      <c r="N180" s="158" t="s">
        <v>39</v>
      </c>
      <c r="O180" s="54"/>
      <c r="P180" s="159">
        <f>O180*H180</f>
        <v>0</v>
      </c>
      <c r="Q180" s="159">
        <v>0</v>
      </c>
      <c r="R180" s="159">
        <f>Q180*H180</f>
        <v>0</v>
      </c>
      <c r="S180" s="159">
        <v>2.2000000000000002</v>
      </c>
      <c r="T180" s="160">
        <f>S180*H180</f>
        <v>144.25620000000001</v>
      </c>
      <c r="AR180" s="161" t="s">
        <v>124</v>
      </c>
      <c r="AT180" s="161" t="s">
        <v>126</v>
      </c>
      <c r="AU180" s="161" t="s">
        <v>130</v>
      </c>
      <c r="AY180" s="16" t="s">
        <v>123</v>
      </c>
      <c r="BE180" s="162">
        <f>IF(N180="základná",J180,0)</f>
        <v>0</v>
      </c>
      <c r="BF180" s="162">
        <f>IF(N180="znížená",J180,0)</f>
        <v>0</v>
      </c>
      <c r="BG180" s="162">
        <f>IF(N180="zákl. prenesená",J180,0)</f>
        <v>0</v>
      </c>
      <c r="BH180" s="162">
        <f>IF(N180="zníž. prenesená",J180,0)</f>
        <v>0</v>
      </c>
      <c r="BI180" s="162">
        <f>IF(N180="nulová",J180,0)</f>
        <v>0</v>
      </c>
      <c r="BJ180" s="16" t="s">
        <v>130</v>
      </c>
      <c r="BK180" s="163">
        <f>ROUND(I180*H180,3)</f>
        <v>0</v>
      </c>
      <c r="BL180" s="16" t="s">
        <v>124</v>
      </c>
      <c r="BM180" s="161" t="s">
        <v>193</v>
      </c>
    </row>
    <row r="181" spans="2:65" s="12" customFormat="1" ht="11.25">
      <c r="B181" s="173"/>
      <c r="D181" s="174" t="s">
        <v>153</v>
      </c>
      <c r="E181" s="175" t="s">
        <v>1</v>
      </c>
      <c r="F181" s="176" t="s">
        <v>420</v>
      </c>
      <c r="H181" s="177">
        <v>65.570999999999998</v>
      </c>
      <c r="I181" s="178"/>
      <c r="L181" s="173"/>
      <c r="M181" s="179"/>
      <c r="N181" s="180"/>
      <c r="O181" s="180"/>
      <c r="P181" s="180"/>
      <c r="Q181" s="180"/>
      <c r="R181" s="180"/>
      <c r="S181" s="180"/>
      <c r="T181" s="181"/>
      <c r="AT181" s="175" t="s">
        <v>153</v>
      </c>
      <c r="AU181" s="175" t="s">
        <v>130</v>
      </c>
      <c r="AV181" s="12" t="s">
        <v>130</v>
      </c>
      <c r="AW181" s="12" t="s">
        <v>29</v>
      </c>
      <c r="AX181" s="12" t="s">
        <v>73</v>
      </c>
      <c r="AY181" s="175" t="s">
        <v>123</v>
      </c>
    </row>
    <row r="182" spans="2:65" s="13" customFormat="1" ht="11.25">
      <c r="B182" s="182"/>
      <c r="D182" s="174" t="s">
        <v>153</v>
      </c>
      <c r="E182" s="183" t="s">
        <v>1</v>
      </c>
      <c r="F182" s="184" t="s">
        <v>155</v>
      </c>
      <c r="H182" s="185">
        <v>65.570999999999998</v>
      </c>
      <c r="I182" s="186"/>
      <c r="L182" s="182"/>
      <c r="M182" s="187"/>
      <c r="N182" s="188"/>
      <c r="O182" s="188"/>
      <c r="P182" s="188"/>
      <c r="Q182" s="188"/>
      <c r="R182" s="188"/>
      <c r="S182" s="188"/>
      <c r="T182" s="189"/>
      <c r="AT182" s="183" t="s">
        <v>153</v>
      </c>
      <c r="AU182" s="183" t="s">
        <v>130</v>
      </c>
      <c r="AV182" s="13" t="s">
        <v>124</v>
      </c>
      <c r="AW182" s="13" t="s">
        <v>29</v>
      </c>
      <c r="AX182" s="13" t="s">
        <v>81</v>
      </c>
      <c r="AY182" s="183" t="s">
        <v>123</v>
      </c>
    </row>
    <row r="183" spans="2:65" s="1" customFormat="1" ht="24" customHeight="1">
      <c r="B183" s="150"/>
      <c r="C183" s="151" t="s">
        <v>159</v>
      </c>
      <c r="D183" s="151" t="s">
        <v>126</v>
      </c>
      <c r="E183" s="152" t="s">
        <v>149</v>
      </c>
      <c r="F183" s="153" t="s">
        <v>150</v>
      </c>
      <c r="G183" s="154" t="s">
        <v>151</v>
      </c>
      <c r="H183" s="155">
        <v>0</v>
      </c>
      <c r="I183" s="156"/>
      <c r="J183" s="155">
        <f>ROUND(I183*H183,3)</f>
        <v>0</v>
      </c>
      <c r="K183" s="153" t="s">
        <v>1</v>
      </c>
      <c r="L183" s="31"/>
      <c r="M183" s="157" t="s">
        <v>1</v>
      </c>
      <c r="N183" s="158" t="s">
        <v>39</v>
      </c>
      <c r="O183" s="54"/>
      <c r="P183" s="159">
        <f>O183*H183</f>
        <v>0</v>
      </c>
      <c r="Q183" s="159">
        <v>0</v>
      </c>
      <c r="R183" s="159">
        <f>Q183*H183</f>
        <v>0</v>
      </c>
      <c r="S183" s="159">
        <v>0</v>
      </c>
      <c r="T183" s="160">
        <f>S183*H183</f>
        <v>0</v>
      </c>
      <c r="AR183" s="161" t="s">
        <v>124</v>
      </c>
      <c r="AT183" s="161" t="s">
        <v>126</v>
      </c>
      <c r="AU183" s="161" t="s">
        <v>130</v>
      </c>
      <c r="AY183" s="16" t="s">
        <v>123</v>
      </c>
      <c r="BE183" s="162">
        <f>IF(N183="základná",J183,0)</f>
        <v>0</v>
      </c>
      <c r="BF183" s="162">
        <f>IF(N183="znížená",J183,0)</f>
        <v>0</v>
      </c>
      <c r="BG183" s="162">
        <f>IF(N183="zákl. prenesená",J183,0)</f>
        <v>0</v>
      </c>
      <c r="BH183" s="162">
        <f>IF(N183="zníž. prenesená",J183,0)</f>
        <v>0</v>
      </c>
      <c r="BI183" s="162">
        <f>IF(N183="nulová",J183,0)</f>
        <v>0</v>
      </c>
      <c r="BJ183" s="16" t="s">
        <v>130</v>
      </c>
      <c r="BK183" s="163">
        <f>ROUND(I183*H183,3)</f>
        <v>0</v>
      </c>
      <c r="BL183" s="16" t="s">
        <v>124</v>
      </c>
      <c r="BM183" s="161" t="s">
        <v>197</v>
      </c>
    </row>
    <row r="184" spans="2:65" s="1" customFormat="1" ht="16.5" customHeight="1">
      <c r="B184" s="150"/>
      <c r="C184" s="151" t="s">
        <v>200</v>
      </c>
      <c r="D184" s="151" t="s">
        <v>126</v>
      </c>
      <c r="E184" s="152" t="s">
        <v>157</v>
      </c>
      <c r="F184" s="153" t="s">
        <v>158</v>
      </c>
      <c r="G184" s="154" t="s">
        <v>151</v>
      </c>
      <c r="H184" s="155">
        <v>0</v>
      </c>
      <c r="I184" s="156"/>
      <c r="J184" s="155">
        <f>ROUND(I184*H184,3)</f>
        <v>0</v>
      </c>
      <c r="K184" s="153" t="s">
        <v>1</v>
      </c>
      <c r="L184" s="31"/>
      <c r="M184" s="157" t="s">
        <v>1</v>
      </c>
      <c r="N184" s="158" t="s">
        <v>39</v>
      </c>
      <c r="O184" s="54"/>
      <c r="P184" s="159">
        <f>O184*H184</f>
        <v>0</v>
      </c>
      <c r="Q184" s="159">
        <v>0</v>
      </c>
      <c r="R184" s="159">
        <f>Q184*H184</f>
        <v>0</v>
      </c>
      <c r="S184" s="159">
        <v>0</v>
      </c>
      <c r="T184" s="160">
        <f>S184*H184</f>
        <v>0</v>
      </c>
      <c r="AR184" s="161" t="s">
        <v>124</v>
      </c>
      <c r="AT184" s="161" t="s">
        <v>126</v>
      </c>
      <c r="AU184" s="161" t="s">
        <v>130</v>
      </c>
      <c r="AY184" s="16" t="s">
        <v>123</v>
      </c>
      <c r="BE184" s="162">
        <f>IF(N184="základná",J184,0)</f>
        <v>0</v>
      </c>
      <c r="BF184" s="162">
        <f>IF(N184="znížená",J184,0)</f>
        <v>0</v>
      </c>
      <c r="BG184" s="162">
        <f>IF(N184="zákl. prenesená",J184,0)</f>
        <v>0</v>
      </c>
      <c r="BH184" s="162">
        <f>IF(N184="zníž. prenesená",J184,0)</f>
        <v>0</v>
      </c>
      <c r="BI184" s="162">
        <f>IF(N184="nulová",J184,0)</f>
        <v>0</v>
      </c>
      <c r="BJ184" s="16" t="s">
        <v>130</v>
      </c>
      <c r="BK184" s="163">
        <f>ROUND(I184*H184,3)</f>
        <v>0</v>
      </c>
      <c r="BL184" s="16" t="s">
        <v>124</v>
      </c>
      <c r="BM184" s="161" t="s">
        <v>204</v>
      </c>
    </row>
    <row r="185" spans="2:65" s="1" customFormat="1" ht="16.5" customHeight="1">
      <c r="B185" s="150"/>
      <c r="C185" s="151" t="s">
        <v>162</v>
      </c>
      <c r="D185" s="151" t="s">
        <v>126</v>
      </c>
      <c r="E185" s="152" t="s">
        <v>160</v>
      </c>
      <c r="F185" s="153" t="s">
        <v>161</v>
      </c>
      <c r="G185" s="154" t="s">
        <v>151</v>
      </c>
      <c r="H185" s="155">
        <v>187.94200000000001</v>
      </c>
      <c r="I185" s="156"/>
      <c r="J185" s="155">
        <f>ROUND(I185*H185,3)</f>
        <v>0</v>
      </c>
      <c r="K185" s="153" t="s">
        <v>1</v>
      </c>
      <c r="L185" s="31"/>
      <c r="M185" s="157" t="s">
        <v>1</v>
      </c>
      <c r="N185" s="158" t="s">
        <v>39</v>
      </c>
      <c r="O185" s="54"/>
      <c r="P185" s="159">
        <f>O185*H185</f>
        <v>0</v>
      </c>
      <c r="Q185" s="159">
        <v>0</v>
      </c>
      <c r="R185" s="159">
        <f>Q185*H185</f>
        <v>0</v>
      </c>
      <c r="S185" s="159">
        <v>0</v>
      </c>
      <c r="T185" s="160">
        <f>S185*H185</f>
        <v>0</v>
      </c>
      <c r="AR185" s="161" t="s">
        <v>124</v>
      </c>
      <c r="AT185" s="161" t="s">
        <v>126</v>
      </c>
      <c r="AU185" s="161" t="s">
        <v>130</v>
      </c>
      <c r="AY185" s="16" t="s">
        <v>123</v>
      </c>
      <c r="BE185" s="162">
        <f>IF(N185="základná",J185,0)</f>
        <v>0</v>
      </c>
      <c r="BF185" s="162">
        <f>IF(N185="znížená",J185,0)</f>
        <v>0</v>
      </c>
      <c r="BG185" s="162">
        <f>IF(N185="zákl. prenesená",J185,0)</f>
        <v>0</v>
      </c>
      <c r="BH185" s="162">
        <f>IF(N185="zníž. prenesená",J185,0)</f>
        <v>0</v>
      </c>
      <c r="BI185" s="162">
        <f>IF(N185="nulová",J185,0)</f>
        <v>0</v>
      </c>
      <c r="BJ185" s="16" t="s">
        <v>130</v>
      </c>
      <c r="BK185" s="163">
        <f>ROUND(I185*H185,3)</f>
        <v>0</v>
      </c>
      <c r="BL185" s="16" t="s">
        <v>124</v>
      </c>
      <c r="BM185" s="161" t="s">
        <v>208</v>
      </c>
    </row>
    <row r="186" spans="2:65" s="12" customFormat="1" ht="11.25">
      <c r="B186" s="173"/>
      <c r="D186" s="174" t="s">
        <v>153</v>
      </c>
      <c r="E186" s="175" t="s">
        <v>1</v>
      </c>
      <c r="F186" s="176" t="s">
        <v>421</v>
      </c>
      <c r="H186" s="177">
        <v>187.94200000000001</v>
      </c>
      <c r="I186" s="178"/>
      <c r="L186" s="173"/>
      <c r="M186" s="179"/>
      <c r="N186" s="180"/>
      <c r="O186" s="180"/>
      <c r="P186" s="180"/>
      <c r="Q186" s="180"/>
      <c r="R186" s="180"/>
      <c r="S186" s="180"/>
      <c r="T186" s="181"/>
      <c r="AT186" s="175" t="s">
        <v>153</v>
      </c>
      <c r="AU186" s="175" t="s">
        <v>130</v>
      </c>
      <c r="AV186" s="12" t="s">
        <v>130</v>
      </c>
      <c r="AW186" s="12" t="s">
        <v>29</v>
      </c>
      <c r="AX186" s="12" t="s">
        <v>73</v>
      </c>
      <c r="AY186" s="175" t="s">
        <v>123</v>
      </c>
    </row>
    <row r="187" spans="2:65" s="13" customFormat="1" ht="11.25">
      <c r="B187" s="182"/>
      <c r="D187" s="174" t="s">
        <v>153</v>
      </c>
      <c r="E187" s="183" t="s">
        <v>1</v>
      </c>
      <c r="F187" s="184" t="s">
        <v>155</v>
      </c>
      <c r="H187" s="185">
        <v>187.94200000000001</v>
      </c>
      <c r="I187" s="186"/>
      <c r="L187" s="182"/>
      <c r="M187" s="187"/>
      <c r="N187" s="188"/>
      <c r="O187" s="188"/>
      <c r="P187" s="188"/>
      <c r="Q187" s="188"/>
      <c r="R187" s="188"/>
      <c r="S187" s="188"/>
      <c r="T187" s="189"/>
      <c r="AT187" s="183" t="s">
        <v>153</v>
      </c>
      <c r="AU187" s="183" t="s">
        <v>130</v>
      </c>
      <c r="AV187" s="13" t="s">
        <v>124</v>
      </c>
      <c r="AW187" s="13" t="s">
        <v>29</v>
      </c>
      <c r="AX187" s="13" t="s">
        <v>81</v>
      </c>
      <c r="AY187" s="183" t="s">
        <v>123</v>
      </c>
    </row>
    <row r="188" spans="2:65" s="1" customFormat="1" ht="24" customHeight="1">
      <c r="B188" s="150"/>
      <c r="C188" s="151" t="s">
        <v>210</v>
      </c>
      <c r="D188" s="151" t="s">
        <v>126</v>
      </c>
      <c r="E188" s="152" t="s">
        <v>163</v>
      </c>
      <c r="F188" s="153" t="s">
        <v>164</v>
      </c>
      <c r="G188" s="154" t="s">
        <v>151</v>
      </c>
      <c r="H188" s="155">
        <v>1127.652</v>
      </c>
      <c r="I188" s="156"/>
      <c r="J188" s="155">
        <f>ROUND(I188*H188,3)</f>
        <v>0</v>
      </c>
      <c r="K188" s="153" t="s">
        <v>1</v>
      </c>
      <c r="L188" s="31"/>
      <c r="M188" s="157" t="s">
        <v>1</v>
      </c>
      <c r="N188" s="158" t="s">
        <v>39</v>
      </c>
      <c r="O188" s="54"/>
      <c r="P188" s="159">
        <f>O188*H188</f>
        <v>0</v>
      </c>
      <c r="Q188" s="159">
        <v>0</v>
      </c>
      <c r="R188" s="159">
        <f>Q188*H188</f>
        <v>0</v>
      </c>
      <c r="S188" s="159">
        <v>0</v>
      </c>
      <c r="T188" s="160">
        <f>S188*H188</f>
        <v>0</v>
      </c>
      <c r="AR188" s="161" t="s">
        <v>124</v>
      </c>
      <c r="AT188" s="161" t="s">
        <v>126</v>
      </c>
      <c r="AU188" s="161" t="s">
        <v>130</v>
      </c>
      <c r="AY188" s="16" t="s">
        <v>123</v>
      </c>
      <c r="BE188" s="162">
        <f>IF(N188="základná",J188,0)</f>
        <v>0</v>
      </c>
      <c r="BF188" s="162">
        <f>IF(N188="znížená",J188,0)</f>
        <v>0</v>
      </c>
      <c r="BG188" s="162">
        <f>IF(N188="zákl. prenesená",J188,0)</f>
        <v>0</v>
      </c>
      <c r="BH188" s="162">
        <f>IF(N188="zníž. prenesená",J188,0)</f>
        <v>0</v>
      </c>
      <c r="BI188" s="162">
        <f>IF(N188="nulová",J188,0)</f>
        <v>0</v>
      </c>
      <c r="BJ188" s="16" t="s">
        <v>130</v>
      </c>
      <c r="BK188" s="163">
        <f>ROUND(I188*H188,3)</f>
        <v>0</v>
      </c>
      <c r="BL188" s="16" t="s">
        <v>124</v>
      </c>
      <c r="BM188" s="161" t="s">
        <v>213</v>
      </c>
    </row>
    <row r="189" spans="2:65" s="14" customFormat="1" ht="11.25">
      <c r="B189" s="193"/>
      <c r="D189" s="174" t="s">
        <v>153</v>
      </c>
      <c r="E189" s="194" t="s">
        <v>1</v>
      </c>
      <c r="F189" s="195" t="s">
        <v>281</v>
      </c>
      <c r="H189" s="194" t="s">
        <v>1</v>
      </c>
      <c r="I189" s="196"/>
      <c r="L189" s="193"/>
      <c r="M189" s="197"/>
      <c r="N189" s="198"/>
      <c r="O189" s="198"/>
      <c r="P189" s="198"/>
      <c r="Q189" s="198"/>
      <c r="R189" s="198"/>
      <c r="S189" s="198"/>
      <c r="T189" s="199"/>
      <c r="AT189" s="194" t="s">
        <v>153</v>
      </c>
      <c r="AU189" s="194" t="s">
        <v>130</v>
      </c>
      <c r="AV189" s="14" t="s">
        <v>81</v>
      </c>
      <c r="AW189" s="14" t="s">
        <v>29</v>
      </c>
      <c r="AX189" s="14" t="s">
        <v>73</v>
      </c>
      <c r="AY189" s="194" t="s">
        <v>123</v>
      </c>
    </row>
    <row r="190" spans="2:65" s="12" customFormat="1" ht="11.25">
      <c r="B190" s="173"/>
      <c r="D190" s="174" t="s">
        <v>153</v>
      </c>
      <c r="E190" s="175" t="s">
        <v>1</v>
      </c>
      <c r="F190" s="176" t="s">
        <v>422</v>
      </c>
      <c r="H190" s="177">
        <v>1127.652</v>
      </c>
      <c r="I190" s="178"/>
      <c r="L190" s="173"/>
      <c r="M190" s="179"/>
      <c r="N190" s="180"/>
      <c r="O190" s="180"/>
      <c r="P190" s="180"/>
      <c r="Q190" s="180"/>
      <c r="R190" s="180"/>
      <c r="S190" s="180"/>
      <c r="T190" s="181"/>
      <c r="AT190" s="175" t="s">
        <v>153</v>
      </c>
      <c r="AU190" s="175" t="s">
        <v>130</v>
      </c>
      <c r="AV190" s="12" t="s">
        <v>130</v>
      </c>
      <c r="AW190" s="12" t="s">
        <v>29</v>
      </c>
      <c r="AX190" s="12" t="s">
        <v>73</v>
      </c>
      <c r="AY190" s="175" t="s">
        <v>123</v>
      </c>
    </row>
    <row r="191" spans="2:65" s="13" customFormat="1" ht="11.25">
      <c r="B191" s="182"/>
      <c r="D191" s="174" t="s">
        <v>153</v>
      </c>
      <c r="E191" s="183" t="s">
        <v>1</v>
      </c>
      <c r="F191" s="184" t="s">
        <v>155</v>
      </c>
      <c r="H191" s="185">
        <v>1127.652</v>
      </c>
      <c r="I191" s="186"/>
      <c r="L191" s="182"/>
      <c r="M191" s="187"/>
      <c r="N191" s="188"/>
      <c r="O191" s="188"/>
      <c r="P191" s="188"/>
      <c r="Q191" s="188"/>
      <c r="R191" s="188"/>
      <c r="S191" s="188"/>
      <c r="T191" s="189"/>
      <c r="AT191" s="183" t="s">
        <v>153</v>
      </c>
      <c r="AU191" s="183" t="s">
        <v>130</v>
      </c>
      <c r="AV191" s="13" t="s">
        <v>124</v>
      </c>
      <c r="AW191" s="13" t="s">
        <v>29</v>
      </c>
      <c r="AX191" s="13" t="s">
        <v>81</v>
      </c>
      <c r="AY191" s="183" t="s">
        <v>123</v>
      </c>
    </row>
    <row r="192" spans="2:65" s="1" customFormat="1" ht="24" customHeight="1">
      <c r="B192" s="150"/>
      <c r="C192" s="151" t="s">
        <v>7</v>
      </c>
      <c r="D192" s="151" t="s">
        <v>126</v>
      </c>
      <c r="E192" s="152" t="s">
        <v>166</v>
      </c>
      <c r="F192" s="153" t="s">
        <v>167</v>
      </c>
      <c r="G192" s="154" t="s">
        <v>151</v>
      </c>
      <c r="H192" s="155">
        <v>187.94200000000001</v>
      </c>
      <c r="I192" s="156"/>
      <c r="J192" s="155">
        <f>ROUND(I192*H192,3)</f>
        <v>0</v>
      </c>
      <c r="K192" s="153" t="s">
        <v>1</v>
      </c>
      <c r="L192" s="31"/>
      <c r="M192" s="157" t="s">
        <v>1</v>
      </c>
      <c r="N192" s="158" t="s">
        <v>39</v>
      </c>
      <c r="O192" s="54"/>
      <c r="P192" s="159">
        <f>O192*H192</f>
        <v>0</v>
      </c>
      <c r="Q192" s="159">
        <v>0</v>
      </c>
      <c r="R192" s="159">
        <f>Q192*H192</f>
        <v>0</v>
      </c>
      <c r="S192" s="159">
        <v>0</v>
      </c>
      <c r="T192" s="160">
        <f>S192*H192</f>
        <v>0</v>
      </c>
      <c r="AR192" s="161" t="s">
        <v>124</v>
      </c>
      <c r="AT192" s="161" t="s">
        <v>126</v>
      </c>
      <c r="AU192" s="161" t="s">
        <v>130</v>
      </c>
      <c r="AY192" s="16" t="s">
        <v>123</v>
      </c>
      <c r="BE192" s="162">
        <f>IF(N192="základná",J192,0)</f>
        <v>0</v>
      </c>
      <c r="BF192" s="162">
        <f>IF(N192="znížená",J192,0)</f>
        <v>0</v>
      </c>
      <c r="BG192" s="162">
        <f>IF(N192="zákl. prenesená",J192,0)</f>
        <v>0</v>
      </c>
      <c r="BH192" s="162">
        <f>IF(N192="zníž. prenesená",J192,0)</f>
        <v>0</v>
      </c>
      <c r="BI192" s="162">
        <f>IF(N192="nulová",J192,0)</f>
        <v>0</v>
      </c>
      <c r="BJ192" s="16" t="s">
        <v>130</v>
      </c>
      <c r="BK192" s="163">
        <f>ROUND(I192*H192,3)</f>
        <v>0</v>
      </c>
      <c r="BL192" s="16" t="s">
        <v>124</v>
      </c>
      <c r="BM192" s="161" t="s">
        <v>216</v>
      </c>
    </row>
    <row r="193" spans="2:65" s="12" customFormat="1" ht="11.25">
      <c r="B193" s="173"/>
      <c r="D193" s="174" t="s">
        <v>153</v>
      </c>
      <c r="E193" s="175" t="s">
        <v>1</v>
      </c>
      <c r="F193" s="176" t="s">
        <v>421</v>
      </c>
      <c r="H193" s="177">
        <v>187.94200000000001</v>
      </c>
      <c r="I193" s="178"/>
      <c r="L193" s="173"/>
      <c r="M193" s="179"/>
      <c r="N193" s="180"/>
      <c r="O193" s="180"/>
      <c r="P193" s="180"/>
      <c r="Q193" s="180"/>
      <c r="R193" s="180"/>
      <c r="S193" s="180"/>
      <c r="T193" s="181"/>
      <c r="AT193" s="175" t="s">
        <v>153</v>
      </c>
      <c r="AU193" s="175" t="s">
        <v>130</v>
      </c>
      <c r="AV193" s="12" t="s">
        <v>130</v>
      </c>
      <c r="AW193" s="12" t="s">
        <v>29</v>
      </c>
      <c r="AX193" s="12" t="s">
        <v>73</v>
      </c>
      <c r="AY193" s="175" t="s">
        <v>123</v>
      </c>
    </row>
    <row r="194" spans="2:65" s="13" customFormat="1" ht="11.25">
      <c r="B194" s="182"/>
      <c r="D194" s="174" t="s">
        <v>153</v>
      </c>
      <c r="E194" s="183" t="s">
        <v>1</v>
      </c>
      <c r="F194" s="184" t="s">
        <v>155</v>
      </c>
      <c r="H194" s="185">
        <v>187.94200000000001</v>
      </c>
      <c r="I194" s="186"/>
      <c r="L194" s="182"/>
      <c r="M194" s="187"/>
      <c r="N194" s="188"/>
      <c r="O194" s="188"/>
      <c r="P194" s="188"/>
      <c r="Q194" s="188"/>
      <c r="R194" s="188"/>
      <c r="S194" s="188"/>
      <c r="T194" s="189"/>
      <c r="AT194" s="183" t="s">
        <v>153</v>
      </c>
      <c r="AU194" s="183" t="s">
        <v>130</v>
      </c>
      <c r="AV194" s="13" t="s">
        <v>124</v>
      </c>
      <c r="AW194" s="13" t="s">
        <v>29</v>
      </c>
      <c r="AX194" s="13" t="s">
        <v>81</v>
      </c>
      <c r="AY194" s="183" t="s">
        <v>123</v>
      </c>
    </row>
    <row r="195" spans="2:65" s="11" customFormat="1" ht="25.9" customHeight="1">
      <c r="B195" s="137"/>
      <c r="D195" s="138" t="s">
        <v>72</v>
      </c>
      <c r="E195" s="139" t="s">
        <v>169</v>
      </c>
      <c r="F195" s="139" t="s">
        <v>170</v>
      </c>
      <c r="I195" s="140"/>
      <c r="J195" s="141">
        <f>BK195</f>
        <v>0</v>
      </c>
      <c r="L195" s="137"/>
      <c r="M195" s="142"/>
      <c r="N195" s="143"/>
      <c r="O195" s="143"/>
      <c r="P195" s="144">
        <f>P196+P198+P201+P217+P225</f>
        <v>0</v>
      </c>
      <c r="Q195" s="143"/>
      <c r="R195" s="144">
        <f>R196+R198+R201+R217+R225</f>
        <v>3.62723</v>
      </c>
      <c r="S195" s="143"/>
      <c r="T195" s="145">
        <f>T196+T198+T201+T217+T225</f>
        <v>0.61250000000000004</v>
      </c>
      <c r="AR195" s="138" t="s">
        <v>81</v>
      </c>
      <c r="AT195" s="146" t="s">
        <v>72</v>
      </c>
      <c r="AU195" s="146" t="s">
        <v>73</v>
      </c>
      <c r="AY195" s="138" t="s">
        <v>123</v>
      </c>
      <c r="BK195" s="147">
        <f>BK196+BK198+BK201+BK217+BK225</f>
        <v>0</v>
      </c>
    </row>
    <row r="196" spans="2:65" s="11" customFormat="1" ht="22.9" customHeight="1">
      <c r="B196" s="137"/>
      <c r="D196" s="138" t="s">
        <v>72</v>
      </c>
      <c r="E196" s="148" t="s">
        <v>423</v>
      </c>
      <c r="F196" s="148" t="s">
        <v>424</v>
      </c>
      <c r="I196" s="140"/>
      <c r="J196" s="149">
        <f>BK196</f>
        <v>0</v>
      </c>
      <c r="L196" s="137"/>
      <c r="M196" s="142"/>
      <c r="N196" s="143"/>
      <c r="O196" s="143"/>
      <c r="P196" s="144">
        <f>P197</f>
        <v>0</v>
      </c>
      <c r="Q196" s="143"/>
      <c r="R196" s="144">
        <f>R197</f>
        <v>9.5170000000000227E-2</v>
      </c>
      <c r="S196" s="143"/>
      <c r="T196" s="145">
        <f>T197</f>
        <v>0</v>
      </c>
      <c r="AR196" s="138" t="s">
        <v>81</v>
      </c>
      <c r="AT196" s="146" t="s">
        <v>72</v>
      </c>
      <c r="AU196" s="146" t="s">
        <v>81</v>
      </c>
      <c r="AY196" s="138" t="s">
        <v>123</v>
      </c>
      <c r="BK196" s="147">
        <f>BK197</f>
        <v>0</v>
      </c>
    </row>
    <row r="197" spans="2:65" s="1" customFormat="1" ht="24" customHeight="1">
      <c r="B197" s="150"/>
      <c r="C197" s="151" t="s">
        <v>218</v>
      </c>
      <c r="D197" s="151" t="s">
        <v>126</v>
      </c>
      <c r="E197" s="152" t="s">
        <v>425</v>
      </c>
      <c r="F197" s="153" t="s">
        <v>426</v>
      </c>
      <c r="G197" s="154" t="s">
        <v>133</v>
      </c>
      <c r="H197" s="155">
        <v>60.235999999999997</v>
      </c>
      <c r="I197" s="156"/>
      <c r="J197" s="155">
        <f>ROUND(I197*H197,3)</f>
        <v>0</v>
      </c>
      <c r="K197" s="153" t="s">
        <v>1</v>
      </c>
      <c r="L197" s="31"/>
      <c r="M197" s="157" t="s">
        <v>1</v>
      </c>
      <c r="N197" s="158" t="s">
        <v>39</v>
      </c>
      <c r="O197" s="54"/>
      <c r="P197" s="159">
        <f>O197*H197</f>
        <v>0</v>
      </c>
      <c r="Q197" s="159">
        <v>1.5799521880603001E-3</v>
      </c>
      <c r="R197" s="159">
        <f>Q197*H197</f>
        <v>9.5170000000000227E-2</v>
      </c>
      <c r="S197" s="159">
        <v>0</v>
      </c>
      <c r="T197" s="160">
        <f>S197*H197</f>
        <v>0</v>
      </c>
      <c r="AR197" s="161" t="s">
        <v>124</v>
      </c>
      <c r="AT197" s="161" t="s">
        <v>126</v>
      </c>
      <c r="AU197" s="161" t="s">
        <v>130</v>
      </c>
      <c r="AY197" s="16" t="s">
        <v>123</v>
      </c>
      <c r="BE197" s="162">
        <f>IF(N197="základná",J197,0)</f>
        <v>0</v>
      </c>
      <c r="BF197" s="162">
        <f>IF(N197="znížená",J197,0)</f>
        <v>0</v>
      </c>
      <c r="BG197" s="162">
        <f>IF(N197="zákl. prenesená",J197,0)</f>
        <v>0</v>
      </c>
      <c r="BH197" s="162">
        <f>IF(N197="zníž. prenesená",J197,0)</f>
        <v>0</v>
      </c>
      <c r="BI197" s="162">
        <f>IF(N197="nulová",J197,0)</f>
        <v>0</v>
      </c>
      <c r="BJ197" s="16" t="s">
        <v>130</v>
      </c>
      <c r="BK197" s="163">
        <f>ROUND(I197*H197,3)</f>
        <v>0</v>
      </c>
      <c r="BL197" s="16" t="s">
        <v>124</v>
      </c>
      <c r="BM197" s="161" t="s">
        <v>222</v>
      </c>
    </row>
    <row r="198" spans="2:65" s="11" customFormat="1" ht="22.9" customHeight="1">
      <c r="B198" s="137"/>
      <c r="D198" s="138" t="s">
        <v>72</v>
      </c>
      <c r="E198" s="148" t="s">
        <v>180</v>
      </c>
      <c r="F198" s="148" t="s">
        <v>181</v>
      </c>
      <c r="I198" s="140"/>
      <c r="J198" s="149">
        <f>BK198</f>
        <v>0</v>
      </c>
      <c r="L198" s="137"/>
      <c r="M198" s="142"/>
      <c r="N198" s="143"/>
      <c r="O198" s="143"/>
      <c r="P198" s="144">
        <f>SUM(P199:P200)</f>
        <v>0</v>
      </c>
      <c r="Q198" s="143"/>
      <c r="R198" s="144">
        <f>SUM(R199:R200)</f>
        <v>0.26227999999999996</v>
      </c>
      <c r="S198" s="143"/>
      <c r="T198" s="145">
        <f>SUM(T199:T200)</f>
        <v>0</v>
      </c>
      <c r="AR198" s="138" t="s">
        <v>81</v>
      </c>
      <c r="AT198" s="146" t="s">
        <v>72</v>
      </c>
      <c r="AU198" s="146" t="s">
        <v>81</v>
      </c>
      <c r="AY198" s="138" t="s">
        <v>123</v>
      </c>
      <c r="BK198" s="147">
        <f>SUM(BK199:BK200)</f>
        <v>0</v>
      </c>
    </row>
    <row r="199" spans="2:65" s="1" customFormat="1" ht="24" customHeight="1">
      <c r="B199" s="150"/>
      <c r="C199" s="151" t="s">
        <v>168</v>
      </c>
      <c r="D199" s="151" t="s">
        <v>126</v>
      </c>
      <c r="E199" s="152" t="s">
        <v>427</v>
      </c>
      <c r="F199" s="153" t="s">
        <v>428</v>
      </c>
      <c r="G199" s="154" t="s">
        <v>133</v>
      </c>
      <c r="H199" s="155">
        <v>327.85399999999998</v>
      </c>
      <c r="I199" s="156"/>
      <c r="J199" s="155">
        <f>ROUND(I199*H199,3)</f>
        <v>0</v>
      </c>
      <c r="K199" s="153" t="s">
        <v>1</v>
      </c>
      <c r="L199" s="31"/>
      <c r="M199" s="157" t="s">
        <v>1</v>
      </c>
      <c r="N199" s="158" t="s">
        <v>39</v>
      </c>
      <c r="O199" s="54"/>
      <c r="P199" s="159">
        <f>O199*H199</f>
        <v>0</v>
      </c>
      <c r="Q199" s="159">
        <v>0</v>
      </c>
      <c r="R199" s="159">
        <f>Q199*H199</f>
        <v>0</v>
      </c>
      <c r="S199" s="159">
        <v>0</v>
      </c>
      <c r="T199" s="160">
        <f>S199*H199</f>
        <v>0</v>
      </c>
      <c r="AR199" s="161" t="s">
        <v>124</v>
      </c>
      <c r="AT199" s="161" t="s">
        <v>126</v>
      </c>
      <c r="AU199" s="161" t="s">
        <v>130</v>
      </c>
      <c r="AY199" s="16" t="s">
        <v>123</v>
      </c>
      <c r="BE199" s="162">
        <f>IF(N199="základná",J199,0)</f>
        <v>0</v>
      </c>
      <c r="BF199" s="162">
        <f>IF(N199="znížená",J199,0)</f>
        <v>0</v>
      </c>
      <c r="BG199" s="162">
        <f>IF(N199="zákl. prenesená",J199,0)</f>
        <v>0</v>
      </c>
      <c r="BH199" s="162">
        <f>IF(N199="zníž. prenesená",J199,0)</f>
        <v>0</v>
      </c>
      <c r="BI199" s="162">
        <f>IF(N199="nulová",J199,0)</f>
        <v>0</v>
      </c>
      <c r="BJ199" s="16" t="s">
        <v>130</v>
      </c>
      <c r="BK199" s="163">
        <f>ROUND(I199*H199,3)</f>
        <v>0</v>
      </c>
      <c r="BL199" s="16" t="s">
        <v>124</v>
      </c>
      <c r="BM199" s="161" t="s">
        <v>226</v>
      </c>
    </row>
    <row r="200" spans="2:65" s="1" customFormat="1" ht="24" customHeight="1">
      <c r="B200" s="150"/>
      <c r="C200" s="164" t="s">
        <v>230</v>
      </c>
      <c r="D200" s="164" t="s">
        <v>136</v>
      </c>
      <c r="E200" s="165" t="s">
        <v>429</v>
      </c>
      <c r="F200" s="166" t="s">
        <v>430</v>
      </c>
      <c r="G200" s="167" t="s">
        <v>133</v>
      </c>
      <c r="H200" s="168">
        <v>655.70799999999997</v>
      </c>
      <c r="I200" s="169"/>
      <c r="J200" s="168">
        <f>ROUND(I200*H200,3)</f>
        <v>0</v>
      </c>
      <c r="K200" s="166" t="s">
        <v>1</v>
      </c>
      <c r="L200" s="170"/>
      <c r="M200" s="171" t="s">
        <v>1</v>
      </c>
      <c r="N200" s="172" t="s">
        <v>39</v>
      </c>
      <c r="O200" s="54"/>
      <c r="P200" s="159">
        <f>O200*H200</f>
        <v>0</v>
      </c>
      <c r="Q200" s="159">
        <v>3.9999511977892598E-4</v>
      </c>
      <c r="R200" s="159">
        <f>Q200*H200</f>
        <v>0.26227999999999996</v>
      </c>
      <c r="S200" s="159">
        <v>0</v>
      </c>
      <c r="T200" s="160">
        <f>S200*H200</f>
        <v>0</v>
      </c>
      <c r="AR200" s="161" t="s">
        <v>139</v>
      </c>
      <c r="AT200" s="161" t="s">
        <v>136</v>
      </c>
      <c r="AU200" s="161" t="s">
        <v>130</v>
      </c>
      <c r="AY200" s="16" t="s">
        <v>123</v>
      </c>
      <c r="BE200" s="162">
        <f>IF(N200="základná",J200,0)</f>
        <v>0</v>
      </c>
      <c r="BF200" s="162">
        <f>IF(N200="znížená",J200,0)</f>
        <v>0</v>
      </c>
      <c r="BG200" s="162">
        <f>IF(N200="zákl. prenesená",J200,0)</f>
        <v>0</v>
      </c>
      <c r="BH200" s="162">
        <f>IF(N200="zníž. prenesená",J200,0)</f>
        <v>0</v>
      </c>
      <c r="BI200" s="162">
        <f>IF(N200="nulová",J200,0)</f>
        <v>0</v>
      </c>
      <c r="BJ200" s="16" t="s">
        <v>130</v>
      </c>
      <c r="BK200" s="163">
        <f>ROUND(I200*H200,3)</f>
        <v>0</v>
      </c>
      <c r="BL200" s="16" t="s">
        <v>124</v>
      </c>
      <c r="BM200" s="161" t="s">
        <v>233</v>
      </c>
    </row>
    <row r="201" spans="2:65" s="11" customFormat="1" ht="22.9" customHeight="1">
      <c r="B201" s="137"/>
      <c r="D201" s="138" t="s">
        <v>72</v>
      </c>
      <c r="E201" s="148" t="s">
        <v>431</v>
      </c>
      <c r="F201" s="148" t="s">
        <v>432</v>
      </c>
      <c r="I201" s="140"/>
      <c r="J201" s="149">
        <f>BK201</f>
        <v>0</v>
      </c>
      <c r="L201" s="137"/>
      <c r="M201" s="142"/>
      <c r="N201" s="143"/>
      <c r="O201" s="143"/>
      <c r="P201" s="144">
        <f>SUM(P202:P216)</f>
        <v>0</v>
      </c>
      <c r="Q201" s="143"/>
      <c r="R201" s="144">
        <f>SUM(R202:R216)</f>
        <v>0.1285</v>
      </c>
      <c r="S201" s="143"/>
      <c r="T201" s="145">
        <f>SUM(T202:T216)</f>
        <v>0.61250000000000004</v>
      </c>
      <c r="AR201" s="138" t="s">
        <v>81</v>
      </c>
      <c r="AT201" s="146" t="s">
        <v>72</v>
      </c>
      <c r="AU201" s="146" t="s">
        <v>81</v>
      </c>
      <c r="AY201" s="138" t="s">
        <v>123</v>
      </c>
      <c r="BK201" s="147">
        <f>SUM(BK202:BK216)</f>
        <v>0</v>
      </c>
    </row>
    <row r="202" spans="2:65" s="1" customFormat="1" ht="24" customHeight="1">
      <c r="B202" s="150"/>
      <c r="C202" s="151" t="s">
        <v>176</v>
      </c>
      <c r="D202" s="151" t="s">
        <v>126</v>
      </c>
      <c r="E202" s="152" t="s">
        <v>433</v>
      </c>
      <c r="F202" s="153" t="s">
        <v>434</v>
      </c>
      <c r="G202" s="154" t="s">
        <v>221</v>
      </c>
      <c r="H202" s="155">
        <v>1</v>
      </c>
      <c r="I202" s="156"/>
      <c r="J202" s="155">
        <f>ROUND(I202*H202,3)</f>
        <v>0</v>
      </c>
      <c r="K202" s="153" t="s">
        <v>1</v>
      </c>
      <c r="L202" s="31"/>
      <c r="M202" s="157" t="s">
        <v>1</v>
      </c>
      <c r="N202" s="158" t="s">
        <v>39</v>
      </c>
      <c r="O202" s="54"/>
      <c r="P202" s="159">
        <f>O202*H202</f>
        <v>0</v>
      </c>
      <c r="Q202" s="159">
        <v>0</v>
      </c>
      <c r="R202" s="159">
        <f>Q202*H202</f>
        <v>0</v>
      </c>
      <c r="S202" s="159">
        <v>0</v>
      </c>
      <c r="T202" s="160">
        <f>S202*H202</f>
        <v>0</v>
      </c>
      <c r="AR202" s="161" t="s">
        <v>124</v>
      </c>
      <c r="AT202" s="161" t="s">
        <v>126</v>
      </c>
      <c r="AU202" s="161" t="s">
        <v>130</v>
      </c>
      <c r="AY202" s="16" t="s">
        <v>123</v>
      </c>
      <c r="BE202" s="162">
        <f>IF(N202="základná",J202,0)</f>
        <v>0</v>
      </c>
      <c r="BF202" s="162">
        <f>IF(N202="znížená",J202,0)</f>
        <v>0</v>
      </c>
      <c r="BG202" s="162">
        <f>IF(N202="zákl. prenesená",J202,0)</f>
        <v>0</v>
      </c>
      <c r="BH202" s="162">
        <f>IF(N202="zníž. prenesená",J202,0)</f>
        <v>0</v>
      </c>
      <c r="BI202" s="162">
        <f>IF(N202="nulová",J202,0)</f>
        <v>0</v>
      </c>
      <c r="BJ202" s="16" t="s">
        <v>130</v>
      </c>
      <c r="BK202" s="163">
        <f>ROUND(I202*H202,3)</f>
        <v>0</v>
      </c>
      <c r="BL202" s="16" t="s">
        <v>124</v>
      </c>
      <c r="BM202" s="161" t="s">
        <v>236</v>
      </c>
    </row>
    <row r="203" spans="2:65" s="12" customFormat="1" ht="11.25">
      <c r="B203" s="173"/>
      <c r="D203" s="174" t="s">
        <v>153</v>
      </c>
      <c r="E203" s="175" t="s">
        <v>1</v>
      </c>
      <c r="F203" s="176" t="s">
        <v>435</v>
      </c>
      <c r="H203" s="177">
        <v>1</v>
      </c>
      <c r="I203" s="178"/>
      <c r="L203" s="173"/>
      <c r="M203" s="179"/>
      <c r="N203" s="180"/>
      <c r="O203" s="180"/>
      <c r="P203" s="180"/>
      <c r="Q203" s="180"/>
      <c r="R203" s="180"/>
      <c r="S203" s="180"/>
      <c r="T203" s="181"/>
      <c r="AT203" s="175" t="s">
        <v>153</v>
      </c>
      <c r="AU203" s="175" t="s">
        <v>130</v>
      </c>
      <c r="AV203" s="12" t="s">
        <v>130</v>
      </c>
      <c r="AW203" s="12" t="s">
        <v>29</v>
      </c>
      <c r="AX203" s="12" t="s">
        <v>73</v>
      </c>
      <c r="AY203" s="175" t="s">
        <v>123</v>
      </c>
    </row>
    <row r="204" spans="2:65" s="13" customFormat="1" ht="11.25">
      <c r="B204" s="182"/>
      <c r="D204" s="174" t="s">
        <v>153</v>
      </c>
      <c r="E204" s="183" t="s">
        <v>1</v>
      </c>
      <c r="F204" s="184" t="s">
        <v>155</v>
      </c>
      <c r="H204" s="185">
        <v>1</v>
      </c>
      <c r="I204" s="186"/>
      <c r="L204" s="182"/>
      <c r="M204" s="187"/>
      <c r="N204" s="188"/>
      <c r="O204" s="188"/>
      <c r="P204" s="188"/>
      <c r="Q204" s="188"/>
      <c r="R204" s="188"/>
      <c r="S204" s="188"/>
      <c r="T204" s="189"/>
      <c r="AT204" s="183" t="s">
        <v>153</v>
      </c>
      <c r="AU204" s="183" t="s">
        <v>130</v>
      </c>
      <c r="AV204" s="13" t="s">
        <v>124</v>
      </c>
      <c r="AW204" s="13" t="s">
        <v>29</v>
      </c>
      <c r="AX204" s="13" t="s">
        <v>81</v>
      </c>
      <c r="AY204" s="183" t="s">
        <v>123</v>
      </c>
    </row>
    <row r="205" spans="2:65" s="1" customFormat="1" ht="16.5" customHeight="1">
      <c r="B205" s="150"/>
      <c r="C205" s="164" t="s">
        <v>240</v>
      </c>
      <c r="D205" s="164" t="s">
        <v>136</v>
      </c>
      <c r="E205" s="165" t="s">
        <v>436</v>
      </c>
      <c r="F205" s="166" t="s">
        <v>437</v>
      </c>
      <c r="G205" s="167" t="s">
        <v>221</v>
      </c>
      <c r="H205" s="168">
        <v>1</v>
      </c>
      <c r="I205" s="169"/>
      <c r="J205" s="168">
        <f>ROUND(I205*H205,3)</f>
        <v>0</v>
      </c>
      <c r="K205" s="166" t="s">
        <v>1</v>
      </c>
      <c r="L205" s="170"/>
      <c r="M205" s="171" t="s">
        <v>1</v>
      </c>
      <c r="N205" s="172" t="s">
        <v>39</v>
      </c>
      <c r="O205" s="54"/>
      <c r="P205" s="159">
        <f>O205*H205</f>
        <v>0</v>
      </c>
      <c r="Q205" s="159">
        <v>8.5000000000000006E-2</v>
      </c>
      <c r="R205" s="159">
        <f>Q205*H205</f>
        <v>8.5000000000000006E-2</v>
      </c>
      <c r="S205" s="159">
        <v>0</v>
      </c>
      <c r="T205" s="160">
        <f>S205*H205</f>
        <v>0</v>
      </c>
      <c r="AR205" s="161" t="s">
        <v>139</v>
      </c>
      <c r="AT205" s="161" t="s">
        <v>136</v>
      </c>
      <c r="AU205" s="161" t="s">
        <v>130</v>
      </c>
      <c r="AY205" s="16" t="s">
        <v>123</v>
      </c>
      <c r="BE205" s="162">
        <f>IF(N205="základná",J205,0)</f>
        <v>0</v>
      </c>
      <c r="BF205" s="162">
        <f>IF(N205="znížená",J205,0)</f>
        <v>0</v>
      </c>
      <c r="BG205" s="162">
        <f>IF(N205="zákl. prenesená",J205,0)</f>
        <v>0</v>
      </c>
      <c r="BH205" s="162">
        <f>IF(N205="zníž. prenesená",J205,0)</f>
        <v>0</v>
      </c>
      <c r="BI205" s="162">
        <f>IF(N205="nulová",J205,0)</f>
        <v>0</v>
      </c>
      <c r="BJ205" s="16" t="s">
        <v>130</v>
      </c>
      <c r="BK205" s="163">
        <f>ROUND(I205*H205,3)</f>
        <v>0</v>
      </c>
      <c r="BL205" s="16" t="s">
        <v>124</v>
      </c>
      <c r="BM205" s="161" t="s">
        <v>243</v>
      </c>
    </row>
    <row r="206" spans="2:65" s="12" customFormat="1" ht="11.25">
      <c r="B206" s="173"/>
      <c r="D206" s="174" t="s">
        <v>153</v>
      </c>
      <c r="E206" s="175" t="s">
        <v>1</v>
      </c>
      <c r="F206" s="176" t="s">
        <v>438</v>
      </c>
      <c r="H206" s="177">
        <v>1</v>
      </c>
      <c r="I206" s="178"/>
      <c r="L206" s="173"/>
      <c r="M206" s="179"/>
      <c r="N206" s="180"/>
      <c r="O206" s="180"/>
      <c r="P206" s="180"/>
      <c r="Q206" s="180"/>
      <c r="R206" s="180"/>
      <c r="S206" s="180"/>
      <c r="T206" s="181"/>
      <c r="AT206" s="175" t="s">
        <v>153</v>
      </c>
      <c r="AU206" s="175" t="s">
        <v>130</v>
      </c>
      <c r="AV206" s="12" t="s">
        <v>130</v>
      </c>
      <c r="AW206" s="12" t="s">
        <v>29</v>
      </c>
      <c r="AX206" s="12" t="s">
        <v>73</v>
      </c>
      <c r="AY206" s="175" t="s">
        <v>123</v>
      </c>
    </row>
    <row r="207" spans="2:65" s="13" customFormat="1" ht="11.25">
      <c r="B207" s="182"/>
      <c r="D207" s="174" t="s">
        <v>153</v>
      </c>
      <c r="E207" s="183" t="s">
        <v>1</v>
      </c>
      <c r="F207" s="184" t="s">
        <v>155</v>
      </c>
      <c r="H207" s="185">
        <v>1</v>
      </c>
      <c r="I207" s="186"/>
      <c r="L207" s="182"/>
      <c r="M207" s="187"/>
      <c r="N207" s="188"/>
      <c r="O207" s="188"/>
      <c r="P207" s="188"/>
      <c r="Q207" s="188"/>
      <c r="R207" s="188"/>
      <c r="S207" s="188"/>
      <c r="T207" s="189"/>
      <c r="AT207" s="183" t="s">
        <v>153</v>
      </c>
      <c r="AU207" s="183" t="s">
        <v>130</v>
      </c>
      <c r="AV207" s="13" t="s">
        <v>124</v>
      </c>
      <c r="AW207" s="13" t="s">
        <v>29</v>
      </c>
      <c r="AX207" s="13" t="s">
        <v>81</v>
      </c>
      <c r="AY207" s="183" t="s">
        <v>123</v>
      </c>
    </row>
    <row r="208" spans="2:65" s="1" customFormat="1" ht="24" customHeight="1">
      <c r="B208" s="150"/>
      <c r="C208" s="151" t="s">
        <v>179</v>
      </c>
      <c r="D208" s="151" t="s">
        <v>126</v>
      </c>
      <c r="E208" s="152" t="s">
        <v>439</v>
      </c>
      <c r="F208" s="153" t="s">
        <v>440</v>
      </c>
      <c r="G208" s="154" t="s">
        <v>221</v>
      </c>
      <c r="H208" s="155">
        <v>2</v>
      </c>
      <c r="I208" s="156"/>
      <c r="J208" s="155">
        <f>ROUND(I208*H208,3)</f>
        <v>0</v>
      </c>
      <c r="K208" s="153" t="s">
        <v>1</v>
      </c>
      <c r="L208" s="31"/>
      <c r="M208" s="157" t="s">
        <v>1</v>
      </c>
      <c r="N208" s="158" t="s">
        <v>39</v>
      </c>
      <c r="O208" s="54"/>
      <c r="P208" s="159">
        <f>O208*H208</f>
        <v>0</v>
      </c>
      <c r="Q208" s="159">
        <v>0</v>
      </c>
      <c r="R208" s="159">
        <f>Q208*H208</f>
        <v>0</v>
      </c>
      <c r="S208" s="159">
        <v>0.30625000000000002</v>
      </c>
      <c r="T208" s="160">
        <f>S208*H208</f>
        <v>0.61250000000000004</v>
      </c>
      <c r="AR208" s="161" t="s">
        <v>124</v>
      </c>
      <c r="AT208" s="161" t="s">
        <v>126</v>
      </c>
      <c r="AU208" s="161" t="s">
        <v>130</v>
      </c>
      <c r="AY208" s="16" t="s">
        <v>123</v>
      </c>
      <c r="BE208" s="162">
        <f>IF(N208="základná",J208,0)</f>
        <v>0</v>
      </c>
      <c r="BF208" s="162">
        <f>IF(N208="znížená",J208,0)</f>
        <v>0</v>
      </c>
      <c r="BG208" s="162">
        <f>IF(N208="zákl. prenesená",J208,0)</f>
        <v>0</v>
      </c>
      <c r="BH208" s="162">
        <f>IF(N208="zníž. prenesená",J208,0)</f>
        <v>0</v>
      </c>
      <c r="BI208" s="162">
        <f>IF(N208="nulová",J208,0)</f>
        <v>0</v>
      </c>
      <c r="BJ208" s="16" t="s">
        <v>130</v>
      </c>
      <c r="BK208" s="163">
        <f>ROUND(I208*H208,3)</f>
        <v>0</v>
      </c>
      <c r="BL208" s="16" t="s">
        <v>124</v>
      </c>
      <c r="BM208" s="161" t="s">
        <v>247</v>
      </c>
    </row>
    <row r="209" spans="2:65" s="12" customFormat="1" ht="11.25">
      <c r="B209" s="173"/>
      <c r="D209" s="174" t="s">
        <v>153</v>
      </c>
      <c r="E209" s="175" t="s">
        <v>1</v>
      </c>
      <c r="F209" s="176" t="s">
        <v>244</v>
      </c>
      <c r="H209" s="177">
        <v>2</v>
      </c>
      <c r="I209" s="178"/>
      <c r="L209" s="173"/>
      <c r="M209" s="179"/>
      <c r="N209" s="180"/>
      <c r="O209" s="180"/>
      <c r="P209" s="180"/>
      <c r="Q209" s="180"/>
      <c r="R209" s="180"/>
      <c r="S209" s="180"/>
      <c r="T209" s="181"/>
      <c r="AT209" s="175" t="s">
        <v>153</v>
      </c>
      <c r="AU209" s="175" t="s">
        <v>130</v>
      </c>
      <c r="AV209" s="12" t="s">
        <v>130</v>
      </c>
      <c r="AW209" s="12" t="s">
        <v>29</v>
      </c>
      <c r="AX209" s="12" t="s">
        <v>73</v>
      </c>
      <c r="AY209" s="175" t="s">
        <v>123</v>
      </c>
    </row>
    <row r="210" spans="2:65" s="13" customFormat="1" ht="11.25">
      <c r="B210" s="182"/>
      <c r="D210" s="174" t="s">
        <v>153</v>
      </c>
      <c r="E210" s="183" t="s">
        <v>1</v>
      </c>
      <c r="F210" s="184" t="s">
        <v>155</v>
      </c>
      <c r="H210" s="185">
        <v>2</v>
      </c>
      <c r="I210" s="186"/>
      <c r="L210" s="182"/>
      <c r="M210" s="187"/>
      <c r="N210" s="188"/>
      <c r="O210" s="188"/>
      <c r="P210" s="188"/>
      <c r="Q210" s="188"/>
      <c r="R210" s="188"/>
      <c r="S210" s="188"/>
      <c r="T210" s="189"/>
      <c r="AT210" s="183" t="s">
        <v>153</v>
      </c>
      <c r="AU210" s="183" t="s">
        <v>130</v>
      </c>
      <c r="AV210" s="13" t="s">
        <v>124</v>
      </c>
      <c r="AW210" s="13" t="s">
        <v>29</v>
      </c>
      <c r="AX210" s="13" t="s">
        <v>81</v>
      </c>
      <c r="AY210" s="183" t="s">
        <v>123</v>
      </c>
    </row>
    <row r="211" spans="2:65" s="1" customFormat="1" ht="16.5" customHeight="1">
      <c r="B211" s="150"/>
      <c r="C211" s="151" t="s">
        <v>248</v>
      </c>
      <c r="D211" s="151" t="s">
        <v>126</v>
      </c>
      <c r="E211" s="152" t="s">
        <v>441</v>
      </c>
      <c r="F211" s="153" t="s">
        <v>442</v>
      </c>
      <c r="G211" s="154" t="s">
        <v>221</v>
      </c>
      <c r="H211" s="155">
        <v>1</v>
      </c>
      <c r="I211" s="156"/>
      <c r="J211" s="155">
        <f>ROUND(I211*H211,3)</f>
        <v>0</v>
      </c>
      <c r="K211" s="153" t="s">
        <v>1</v>
      </c>
      <c r="L211" s="31"/>
      <c r="M211" s="157" t="s">
        <v>1</v>
      </c>
      <c r="N211" s="158" t="s">
        <v>39</v>
      </c>
      <c r="O211" s="54"/>
      <c r="P211" s="159">
        <f>O211*H211</f>
        <v>0</v>
      </c>
      <c r="Q211" s="159">
        <v>0</v>
      </c>
      <c r="R211" s="159">
        <f>Q211*H211</f>
        <v>0</v>
      </c>
      <c r="S211" s="159">
        <v>0</v>
      </c>
      <c r="T211" s="160">
        <f>S211*H211</f>
        <v>0</v>
      </c>
      <c r="AR211" s="161" t="s">
        <v>124</v>
      </c>
      <c r="AT211" s="161" t="s">
        <v>126</v>
      </c>
      <c r="AU211" s="161" t="s">
        <v>130</v>
      </c>
      <c r="AY211" s="16" t="s">
        <v>123</v>
      </c>
      <c r="BE211" s="162">
        <f>IF(N211="základná",J211,0)</f>
        <v>0</v>
      </c>
      <c r="BF211" s="162">
        <f>IF(N211="znížená",J211,0)</f>
        <v>0</v>
      </c>
      <c r="BG211" s="162">
        <f>IF(N211="zákl. prenesená",J211,0)</f>
        <v>0</v>
      </c>
      <c r="BH211" s="162">
        <f>IF(N211="zníž. prenesená",J211,0)</f>
        <v>0</v>
      </c>
      <c r="BI211" s="162">
        <f>IF(N211="nulová",J211,0)</f>
        <v>0</v>
      </c>
      <c r="BJ211" s="16" t="s">
        <v>130</v>
      </c>
      <c r="BK211" s="163">
        <f>ROUND(I211*H211,3)</f>
        <v>0</v>
      </c>
      <c r="BL211" s="16" t="s">
        <v>124</v>
      </c>
      <c r="BM211" s="161" t="s">
        <v>251</v>
      </c>
    </row>
    <row r="212" spans="2:65" s="12" customFormat="1" ht="11.25">
      <c r="B212" s="173"/>
      <c r="D212" s="174" t="s">
        <v>153</v>
      </c>
      <c r="E212" s="175" t="s">
        <v>1</v>
      </c>
      <c r="F212" s="176" t="s">
        <v>435</v>
      </c>
      <c r="H212" s="177">
        <v>1</v>
      </c>
      <c r="I212" s="178"/>
      <c r="L212" s="173"/>
      <c r="M212" s="179"/>
      <c r="N212" s="180"/>
      <c r="O212" s="180"/>
      <c r="P212" s="180"/>
      <c r="Q212" s="180"/>
      <c r="R212" s="180"/>
      <c r="S212" s="180"/>
      <c r="T212" s="181"/>
      <c r="AT212" s="175" t="s">
        <v>153</v>
      </c>
      <c r="AU212" s="175" t="s">
        <v>130</v>
      </c>
      <c r="AV212" s="12" t="s">
        <v>130</v>
      </c>
      <c r="AW212" s="12" t="s">
        <v>29</v>
      </c>
      <c r="AX212" s="12" t="s">
        <v>73</v>
      </c>
      <c r="AY212" s="175" t="s">
        <v>123</v>
      </c>
    </row>
    <row r="213" spans="2:65" s="13" customFormat="1" ht="11.25">
      <c r="B213" s="182"/>
      <c r="D213" s="174" t="s">
        <v>153</v>
      </c>
      <c r="E213" s="183" t="s">
        <v>1</v>
      </c>
      <c r="F213" s="184" t="s">
        <v>155</v>
      </c>
      <c r="H213" s="185">
        <v>1</v>
      </c>
      <c r="I213" s="186"/>
      <c r="L213" s="182"/>
      <c r="M213" s="187"/>
      <c r="N213" s="188"/>
      <c r="O213" s="188"/>
      <c r="P213" s="188"/>
      <c r="Q213" s="188"/>
      <c r="R213" s="188"/>
      <c r="S213" s="188"/>
      <c r="T213" s="189"/>
      <c r="AT213" s="183" t="s">
        <v>153</v>
      </c>
      <c r="AU213" s="183" t="s">
        <v>130</v>
      </c>
      <c r="AV213" s="13" t="s">
        <v>124</v>
      </c>
      <c r="AW213" s="13" t="s">
        <v>29</v>
      </c>
      <c r="AX213" s="13" t="s">
        <v>81</v>
      </c>
      <c r="AY213" s="183" t="s">
        <v>123</v>
      </c>
    </row>
    <row r="214" spans="2:65" s="1" customFormat="1" ht="24" customHeight="1">
      <c r="B214" s="150"/>
      <c r="C214" s="164" t="s">
        <v>185</v>
      </c>
      <c r="D214" s="164" t="s">
        <v>136</v>
      </c>
      <c r="E214" s="165" t="s">
        <v>443</v>
      </c>
      <c r="F214" s="166" t="s">
        <v>444</v>
      </c>
      <c r="G214" s="167" t="s">
        <v>221</v>
      </c>
      <c r="H214" s="168">
        <v>1</v>
      </c>
      <c r="I214" s="169"/>
      <c r="J214" s="168">
        <f>ROUND(I214*H214,3)</f>
        <v>0</v>
      </c>
      <c r="K214" s="166" t="s">
        <v>1</v>
      </c>
      <c r="L214" s="170"/>
      <c r="M214" s="171" t="s">
        <v>1</v>
      </c>
      <c r="N214" s="172" t="s">
        <v>39</v>
      </c>
      <c r="O214" s="54"/>
      <c r="P214" s="159">
        <f>O214*H214</f>
        <v>0</v>
      </c>
      <c r="Q214" s="159">
        <v>4.3499999999999997E-2</v>
      </c>
      <c r="R214" s="159">
        <f>Q214*H214</f>
        <v>4.3499999999999997E-2</v>
      </c>
      <c r="S214" s="159">
        <v>0</v>
      </c>
      <c r="T214" s="160">
        <f>S214*H214</f>
        <v>0</v>
      </c>
      <c r="AR214" s="161" t="s">
        <v>139</v>
      </c>
      <c r="AT214" s="161" t="s">
        <v>136</v>
      </c>
      <c r="AU214" s="161" t="s">
        <v>130</v>
      </c>
      <c r="AY214" s="16" t="s">
        <v>123</v>
      </c>
      <c r="BE214" s="162">
        <f>IF(N214="základná",J214,0)</f>
        <v>0</v>
      </c>
      <c r="BF214" s="162">
        <f>IF(N214="znížená",J214,0)</f>
        <v>0</v>
      </c>
      <c r="BG214" s="162">
        <f>IF(N214="zákl. prenesená",J214,0)</f>
        <v>0</v>
      </c>
      <c r="BH214" s="162">
        <f>IF(N214="zníž. prenesená",J214,0)</f>
        <v>0</v>
      </c>
      <c r="BI214" s="162">
        <f>IF(N214="nulová",J214,0)</f>
        <v>0</v>
      </c>
      <c r="BJ214" s="16" t="s">
        <v>130</v>
      </c>
      <c r="BK214" s="163">
        <f>ROUND(I214*H214,3)</f>
        <v>0</v>
      </c>
      <c r="BL214" s="16" t="s">
        <v>124</v>
      </c>
      <c r="BM214" s="161" t="s">
        <v>445</v>
      </c>
    </row>
    <row r="215" spans="2:65" s="12" customFormat="1" ht="11.25">
      <c r="B215" s="173"/>
      <c r="D215" s="174" t="s">
        <v>153</v>
      </c>
      <c r="E215" s="175" t="s">
        <v>1</v>
      </c>
      <c r="F215" s="176" t="s">
        <v>435</v>
      </c>
      <c r="H215" s="177">
        <v>1</v>
      </c>
      <c r="I215" s="178"/>
      <c r="L215" s="173"/>
      <c r="M215" s="179"/>
      <c r="N215" s="180"/>
      <c r="O215" s="180"/>
      <c r="P215" s="180"/>
      <c r="Q215" s="180"/>
      <c r="R215" s="180"/>
      <c r="S215" s="180"/>
      <c r="T215" s="181"/>
      <c r="AT215" s="175" t="s">
        <v>153</v>
      </c>
      <c r="AU215" s="175" t="s">
        <v>130</v>
      </c>
      <c r="AV215" s="12" t="s">
        <v>130</v>
      </c>
      <c r="AW215" s="12" t="s">
        <v>29</v>
      </c>
      <c r="AX215" s="12" t="s">
        <v>73</v>
      </c>
      <c r="AY215" s="175" t="s">
        <v>123</v>
      </c>
    </row>
    <row r="216" spans="2:65" s="13" customFormat="1" ht="11.25">
      <c r="B216" s="182"/>
      <c r="D216" s="174" t="s">
        <v>153</v>
      </c>
      <c r="E216" s="183" t="s">
        <v>1</v>
      </c>
      <c r="F216" s="184" t="s">
        <v>155</v>
      </c>
      <c r="H216" s="185">
        <v>1</v>
      </c>
      <c r="I216" s="186"/>
      <c r="L216" s="182"/>
      <c r="M216" s="187"/>
      <c r="N216" s="188"/>
      <c r="O216" s="188"/>
      <c r="P216" s="188"/>
      <c r="Q216" s="188"/>
      <c r="R216" s="188"/>
      <c r="S216" s="188"/>
      <c r="T216" s="189"/>
      <c r="AT216" s="183" t="s">
        <v>153</v>
      </c>
      <c r="AU216" s="183" t="s">
        <v>130</v>
      </c>
      <c r="AV216" s="13" t="s">
        <v>124</v>
      </c>
      <c r="AW216" s="13" t="s">
        <v>29</v>
      </c>
      <c r="AX216" s="13" t="s">
        <v>81</v>
      </c>
      <c r="AY216" s="183" t="s">
        <v>123</v>
      </c>
    </row>
    <row r="217" spans="2:65" s="11" customFormat="1" ht="22.9" customHeight="1">
      <c r="B217" s="137"/>
      <c r="D217" s="138" t="s">
        <v>72</v>
      </c>
      <c r="E217" s="148" t="s">
        <v>446</v>
      </c>
      <c r="F217" s="148" t="s">
        <v>447</v>
      </c>
      <c r="I217" s="140"/>
      <c r="J217" s="149">
        <f>BK217</f>
        <v>0</v>
      </c>
      <c r="L217" s="137"/>
      <c r="M217" s="142"/>
      <c r="N217" s="143"/>
      <c r="O217" s="143"/>
      <c r="P217" s="144">
        <f>SUM(P218:P224)</f>
        <v>0</v>
      </c>
      <c r="Q217" s="143"/>
      <c r="R217" s="144">
        <f>SUM(R218:R224)</f>
        <v>2.2368100000000006</v>
      </c>
      <c r="S217" s="143"/>
      <c r="T217" s="145">
        <f>SUM(T218:T224)</f>
        <v>0</v>
      </c>
      <c r="AR217" s="138" t="s">
        <v>81</v>
      </c>
      <c r="AT217" s="146" t="s">
        <v>72</v>
      </c>
      <c r="AU217" s="146" t="s">
        <v>81</v>
      </c>
      <c r="AY217" s="138" t="s">
        <v>123</v>
      </c>
      <c r="BK217" s="147">
        <f>SUM(BK218:BK224)</f>
        <v>0</v>
      </c>
    </row>
    <row r="218" spans="2:65" s="1" customFormat="1" ht="16.5" customHeight="1">
      <c r="B218" s="150"/>
      <c r="C218" s="151" t="s">
        <v>448</v>
      </c>
      <c r="D218" s="151" t="s">
        <v>126</v>
      </c>
      <c r="E218" s="152" t="s">
        <v>449</v>
      </c>
      <c r="F218" s="153" t="s">
        <v>450</v>
      </c>
      <c r="G218" s="154" t="s">
        <v>133</v>
      </c>
      <c r="H218" s="155">
        <v>60.235999999999997</v>
      </c>
      <c r="I218" s="156"/>
      <c r="J218" s="155">
        <f>ROUND(I218*H218,3)</f>
        <v>0</v>
      </c>
      <c r="K218" s="153" t="s">
        <v>1</v>
      </c>
      <c r="L218" s="31"/>
      <c r="M218" s="157" t="s">
        <v>1</v>
      </c>
      <c r="N218" s="158" t="s">
        <v>39</v>
      </c>
      <c r="O218" s="54"/>
      <c r="P218" s="159">
        <f>O218*H218</f>
        <v>0</v>
      </c>
      <c r="Q218" s="159">
        <v>3.2699714456471199E-3</v>
      </c>
      <c r="R218" s="159">
        <f>Q218*H218</f>
        <v>0.1969699999999999</v>
      </c>
      <c r="S218" s="159">
        <v>0</v>
      </c>
      <c r="T218" s="160">
        <f>S218*H218</f>
        <v>0</v>
      </c>
      <c r="AR218" s="161" t="s">
        <v>124</v>
      </c>
      <c r="AT218" s="161" t="s">
        <v>126</v>
      </c>
      <c r="AU218" s="161" t="s">
        <v>130</v>
      </c>
      <c r="AY218" s="16" t="s">
        <v>123</v>
      </c>
      <c r="BE218" s="162">
        <f>IF(N218="základná",J218,0)</f>
        <v>0</v>
      </c>
      <c r="BF218" s="162">
        <f>IF(N218="znížená",J218,0)</f>
        <v>0</v>
      </c>
      <c r="BG218" s="162">
        <f>IF(N218="zákl. prenesená",J218,0)</f>
        <v>0</v>
      </c>
      <c r="BH218" s="162">
        <f>IF(N218="zníž. prenesená",J218,0)</f>
        <v>0</v>
      </c>
      <c r="BI218" s="162">
        <f>IF(N218="nulová",J218,0)</f>
        <v>0</v>
      </c>
      <c r="BJ218" s="16" t="s">
        <v>130</v>
      </c>
      <c r="BK218" s="163">
        <f>ROUND(I218*H218,3)</f>
        <v>0</v>
      </c>
      <c r="BL218" s="16" t="s">
        <v>124</v>
      </c>
      <c r="BM218" s="161" t="s">
        <v>451</v>
      </c>
    </row>
    <row r="219" spans="2:65" s="14" customFormat="1" ht="11.25">
      <c r="B219" s="193"/>
      <c r="D219" s="174" t="s">
        <v>153</v>
      </c>
      <c r="E219" s="194" t="s">
        <v>1</v>
      </c>
      <c r="F219" s="195" t="s">
        <v>452</v>
      </c>
      <c r="H219" s="194" t="s">
        <v>1</v>
      </c>
      <c r="I219" s="196"/>
      <c r="L219" s="193"/>
      <c r="M219" s="197"/>
      <c r="N219" s="198"/>
      <c r="O219" s="198"/>
      <c r="P219" s="198"/>
      <c r="Q219" s="198"/>
      <c r="R219" s="198"/>
      <c r="S219" s="198"/>
      <c r="T219" s="199"/>
      <c r="AT219" s="194" t="s">
        <v>153</v>
      </c>
      <c r="AU219" s="194" t="s">
        <v>130</v>
      </c>
      <c r="AV219" s="14" t="s">
        <v>81</v>
      </c>
      <c r="AW219" s="14" t="s">
        <v>29</v>
      </c>
      <c r="AX219" s="14" t="s">
        <v>73</v>
      </c>
      <c r="AY219" s="194" t="s">
        <v>123</v>
      </c>
    </row>
    <row r="220" spans="2:65" s="12" customFormat="1" ht="11.25">
      <c r="B220" s="173"/>
      <c r="D220" s="174" t="s">
        <v>153</v>
      </c>
      <c r="E220" s="175" t="s">
        <v>1</v>
      </c>
      <c r="F220" s="176" t="s">
        <v>453</v>
      </c>
      <c r="H220" s="177">
        <v>60.235999999999997</v>
      </c>
      <c r="I220" s="178"/>
      <c r="L220" s="173"/>
      <c r="M220" s="179"/>
      <c r="N220" s="180"/>
      <c r="O220" s="180"/>
      <c r="P220" s="180"/>
      <c r="Q220" s="180"/>
      <c r="R220" s="180"/>
      <c r="S220" s="180"/>
      <c r="T220" s="181"/>
      <c r="AT220" s="175" t="s">
        <v>153</v>
      </c>
      <c r="AU220" s="175" t="s">
        <v>130</v>
      </c>
      <c r="AV220" s="12" t="s">
        <v>130</v>
      </c>
      <c r="AW220" s="12" t="s">
        <v>29</v>
      </c>
      <c r="AX220" s="12" t="s">
        <v>73</v>
      </c>
      <c r="AY220" s="175" t="s">
        <v>123</v>
      </c>
    </row>
    <row r="221" spans="2:65" s="13" customFormat="1" ht="11.25">
      <c r="B221" s="182"/>
      <c r="D221" s="174" t="s">
        <v>153</v>
      </c>
      <c r="E221" s="183" t="s">
        <v>1</v>
      </c>
      <c r="F221" s="184" t="s">
        <v>155</v>
      </c>
      <c r="H221" s="185">
        <v>60.235999999999997</v>
      </c>
      <c r="I221" s="186"/>
      <c r="L221" s="182"/>
      <c r="M221" s="187"/>
      <c r="N221" s="188"/>
      <c r="O221" s="188"/>
      <c r="P221" s="188"/>
      <c r="Q221" s="188"/>
      <c r="R221" s="188"/>
      <c r="S221" s="188"/>
      <c r="T221" s="189"/>
      <c r="AT221" s="183" t="s">
        <v>153</v>
      </c>
      <c r="AU221" s="183" t="s">
        <v>130</v>
      </c>
      <c r="AV221" s="13" t="s">
        <v>124</v>
      </c>
      <c r="AW221" s="13" t="s">
        <v>29</v>
      </c>
      <c r="AX221" s="13" t="s">
        <v>81</v>
      </c>
      <c r="AY221" s="183" t="s">
        <v>123</v>
      </c>
    </row>
    <row r="222" spans="2:65" s="1" customFormat="1" ht="24" customHeight="1">
      <c r="B222" s="150"/>
      <c r="C222" s="164" t="s">
        <v>188</v>
      </c>
      <c r="D222" s="164" t="s">
        <v>136</v>
      </c>
      <c r="E222" s="165" t="s">
        <v>454</v>
      </c>
      <c r="F222" s="166" t="s">
        <v>455</v>
      </c>
      <c r="G222" s="167" t="s">
        <v>133</v>
      </c>
      <c r="H222" s="168">
        <v>61.441000000000003</v>
      </c>
      <c r="I222" s="169"/>
      <c r="J222" s="168">
        <f>ROUND(I222*H222,3)</f>
        <v>0</v>
      </c>
      <c r="K222" s="166" t="s">
        <v>1</v>
      </c>
      <c r="L222" s="170"/>
      <c r="M222" s="171" t="s">
        <v>1</v>
      </c>
      <c r="N222" s="172" t="s">
        <v>39</v>
      </c>
      <c r="O222" s="54"/>
      <c r="P222" s="159">
        <f>O222*H222</f>
        <v>0</v>
      </c>
      <c r="Q222" s="159">
        <v>3.31999804690679E-2</v>
      </c>
      <c r="R222" s="159">
        <f>Q222*H222</f>
        <v>2.0398400000000008</v>
      </c>
      <c r="S222" s="159">
        <v>0</v>
      </c>
      <c r="T222" s="160">
        <f>S222*H222</f>
        <v>0</v>
      </c>
      <c r="AR222" s="161" t="s">
        <v>139</v>
      </c>
      <c r="AT222" s="161" t="s">
        <v>136</v>
      </c>
      <c r="AU222" s="161" t="s">
        <v>130</v>
      </c>
      <c r="AY222" s="16" t="s">
        <v>123</v>
      </c>
      <c r="BE222" s="162">
        <f>IF(N222="základná",J222,0)</f>
        <v>0</v>
      </c>
      <c r="BF222" s="162">
        <f>IF(N222="znížená",J222,0)</f>
        <v>0</v>
      </c>
      <c r="BG222" s="162">
        <f>IF(N222="zákl. prenesená",J222,0)</f>
        <v>0</v>
      </c>
      <c r="BH222" s="162">
        <f>IF(N222="zníž. prenesená",J222,0)</f>
        <v>0</v>
      </c>
      <c r="BI222" s="162">
        <f>IF(N222="nulová",J222,0)</f>
        <v>0</v>
      </c>
      <c r="BJ222" s="16" t="s">
        <v>130</v>
      </c>
      <c r="BK222" s="163">
        <f>ROUND(I222*H222,3)</f>
        <v>0</v>
      </c>
      <c r="BL222" s="16" t="s">
        <v>124</v>
      </c>
      <c r="BM222" s="161" t="s">
        <v>456</v>
      </c>
    </row>
    <row r="223" spans="2:65" s="12" customFormat="1" ht="11.25">
      <c r="B223" s="173"/>
      <c r="D223" s="174" t="s">
        <v>153</v>
      </c>
      <c r="E223" s="175" t="s">
        <v>1</v>
      </c>
      <c r="F223" s="176" t="s">
        <v>457</v>
      </c>
      <c r="H223" s="177">
        <v>61.441000000000003</v>
      </c>
      <c r="I223" s="178"/>
      <c r="L223" s="173"/>
      <c r="M223" s="179"/>
      <c r="N223" s="180"/>
      <c r="O223" s="180"/>
      <c r="P223" s="180"/>
      <c r="Q223" s="180"/>
      <c r="R223" s="180"/>
      <c r="S223" s="180"/>
      <c r="T223" s="181"/>
      <c r="AT223" s="175" t="s">
        <v>153</v>
      </c>
      <c r="AU223" s="175" t="s">
        <v>130</v>
      </c>
      <c r="AV223" s="12" t="s">
        <v>130</v>
      </c>
      <c r="AW223" s="12" t="s">
        <v>29</v>
      </c>
      <c r="AX223" s="12" t="s">
        <v>73</v>
      </c>
      <c r="AY223" s="175" t="s">
        <v>123</v>
      </c>
    </row>
    <row r="224" spans="2:65" s="13" customFormat="1" ht="11.25">
      <c r="B224" s="182"/>
      <c r="D224" s="174" t="s">
        <v>153</v>
      </c>
      <c r="E224" s="183" t="s">
        <v>1</v>
      </c>
      <c r="F224" s="184" t="s">
        <v>155</v>
      </c>
      <c r="H224" s="185">
        <v>61.441000000000003</v>
      </c>
      <c r="I224" s="186"/>
      <c r="L224" s="182"/>
      <c r="M224" s="187"/>
      <c r="N224" s="188"/>
      <c r="O224" s="188"/>
      <c r="P224" s="188"/>
      <c r="Q224" s="188"/>
      <c r="R224" s="188"/>
      <c r="S224" s="188"/>
      <c r="T224" s="189"/>
      <c r="AT224" s="183" t="s">
        <v>153</v>
      </c>
      <c r="AU224" s="183" t="s">
        <v>130</v>
      </c>
      <c r="AV224" s="13" t="s">
        <v>124</v>
      </c>
      <c r="AW224" s="13" t="s">
        <v>29</v>
      </c>
      <c r="AX224" s="13" t="s">
        <v>81</v>
      </c>
      <c r="AY224" s="183" t="s">
        <v>123</v>
      </c>
    </row>
    <row r="225" spans="2:65" s="11" customFormat="1" ht="22.9" customHeight="1">
      <c r="B225" s="137"/>
      <c r="D225" s="138" t="s">
        <v>72</v>
      </c>
      <c r="E225" s="148" t="s">
        <v>458</v>
      </c>
      <c r="F225" s="148" t="s">
        <v>459</v>
      </c>
      <c r="I225" s="140"/>
      <c r="J225" s="149">
        <f>BK225</f>
        <v>0</v>
      </c>
      <c r="L225" s="137"/>
      <c r="M225" s="142"/>
      <c r="N225" s="143"/>
      <c r="O225" s="143"/>
      <c r="P225" s="144">
        <f>SUM(P226:P233)</f>
        <v>0</v>
      </c>
      <c r="Q225" s="143"/>
      <c r="R225" s="144">
        <f>SUM(R226:R233)</f>
        <v>0.90446999999999877</v>
      </c>
      <c r="S225" s="143"/>
      <c r="T225" s="145">
        <f>SUM(T226:T233)</f>
        <v>0</v>
      </c>
      <c r="AR225" s="138" t="s">
        <v>81</v>
      </c>
      <c r="AT225" s="146" t="s">
        <v>72</v>
      </c>
      <c r="AU225" s="146" t="s">
        <v>81</v>
      </c>
      <c r="AY225" s="138" t="s">
        <v>123</v>
      </c>
      <c r="BK225" s="147">
        <f>SUM(BK226:BK233)</f>
        <v>0</v>
      </c>
    </row>
    <row r="226" spans="2:65" s="1" customFormat="1" ht="24" customHeight="1">
      <c r="B226" s="150"/>
      <c r="C226" s="151" t="s">
        <v>460</v>
      </c>
      <c r="D226" s="151" t="s">
        <v>126</v>
      </c>
      <c r="E226" s="152" t="s">
        <v>461</v>
      </c>
      <c r="F226" s="153" t="s">
        <v>462</v>
      </c>
      <c r="G226" s="154" t="s">
        <v>133</v>
      </c>
      <c r="H226" s="155">
        <v>267.61799999999999</v>
      </c>
      <c r="I226" s="156"/>
      <c r="J226" s="155">
        <f>ROUND(I226*H226,3)</f>
        <v>0</v>
      </c>
      <c r="K226" s="153" t="s">
        <v>1</v>
      </c>
      <c r="L226" s="31"/>
      <c r="M226" s="157" t="s">
        <v>1</v>
      </c>
      <c r="N226" s="158" t="s">
        <v>39</v>
      </c>
      <c r="O226" s="54"/>
      <c r="P226" s="159">
        <f>O226*H226</f>
        <v>0</v>
      </c>
      <c r="Q226" s="159">
        <v>3.00017188679386E-4</v>
      </c>
      <c r="R226" s="159">
        <f>Q226*H226</f>
        <v>8.0289999999999917E-2</v>
      </c>
      <c r="S226" s="159">
        <v>0</v>
      </c>
      <c r="T226" s="160">
        <f>S226*H226</f>
        <v>0</v>
      </c>
      <c r="AR226" s="161" t="s">
        <v>124</v>
      </c>
      <c r="AT226" s="161" t="s">
        <v>126</v>
      </c>
      <c r="AU226" s="161" t="s">
        <v>130</v>
      </c>
      <c r="AY226" s="16" t="s">
        <v>123</v>
      </c>
      <c r="BE226" s="162">
        <f>IF(N226="základná",J226,0)</f>
        <v>0</v>
      </c>
      <c r="BF226" s="162">
        <f>IF(N226="znížená",J226,0)</f>
        <v>0</v>
      </c>
      <c r="BG226" s="162">
        <f>IF(N226="zákl. prenesená",J226,0)</f>
        <v>0</v>
      </c>
      <c r="BH226" s="162">
        <f>IF(N226="zníž. prenesená",J226,0)</f>
        <v>0</v>
      </c>
      <c r="BI226" s="162">
        <f>IF(N226="nulová",J226,0)</f>
        <v>0</v>
      </c>
      <c r="BJ226" s="16" t="s">
        <v>130</v>
      </c>
      <c r="BK226" s="163">
        <f>ROUND(I226*H226,3)</f>
        <v>0</v>
      </c>
      <c r="BL226" s="16" t="s">
        <v>124</v>
      </c>
      <c r="BM226" s="161" t="s">
        <v>463</v>
      </c>
    </row>
    <row r="227" spans="2:65" s="14" customFormat="1" ht="11.25">
      <c r="B227" s="193"/>
      <c r="D227" s="174" t="s">
        <v>153</v>
      </c>
      <c r="E227" s="194" t="s">
        <v>1</v>
      </c>
      <c r="F227" s="195" t="s">
        <v>464</v>
      </c>
      <c r="H227" s="194" t="s">
        <v>1</v>
      </c>
      <c r="I227" s="196"/>
      <c r="L227" s="193"/>
      <c r="M227" s="197"/>
      <c r="N227" s="198"/>
      <c r="O227" s="198"/>
      <c r="P227" s="198"/>
      <c r="Q227" s="198"/>
      <c r="R227" s="198"/>
      <c r="S227" s="198"/>
      <c r="T227" s="199"/>
      <c r="AT227" s="194" t="s">
        <v>153</v>
      </c>
      <c r="AU227" s="194" t="s">
        <v>130</v>
      </c>
      <c r="AV227" s="14" t="s">
        <v>81</v>
      </c>
      <c r="AW227" s="14" t="s">
        <v>29</v>
      </c>
      <c r="AX227" s="14" t="s">
        <v>73</v>
      </c>
      <c r="AY227" s="194" t="s">
        <v>123</v>
      </c>
    </row>
    <row r="228" spans="2:65" s="12" customFormat="1" ht="11.25">
      <c r="B228" s="173"/>
      <c r="D228" s="174" t="s">
        <v>153</v>
      </c>
      <c r="E228" s="175" t="s">
        <v>1</v>
      </c>
      <c r="F228" s="176" t="s">
        <v>465</v>
      </c>
      <c r="H228" s="177">
        <v>267.61799999999999</v>
      </c>
      <c r="I228" s="178"/>
      <c r="L228" s="173"/>
      <c r="M228" s="179"/>
      <c r="N228" s="180"/>
      <c r="O228" s="180"/>
      <c r="P228" s="180"/>
      <c r="Q228" s="180"/>
      <c r="R228" s="180"/>
      <c r="S228" s="180"/>
      <c r="T228" s="181"/>
      <c r="AT228" s="175" t="s">
        <v>153</v>
      </c>
      <c r="AU228" s="175" t="s">
        <v>130</v>
      </c>
      <c r="AV228" s="12" t="s">
        <v>130</v>
      </c>
      <c r="AW228" s="12" t="s">
        <v>29</v>
      </c>
      <c r="AX228" s="12" t="s">
        <v>73</v>
      </c>
      <c r="AY228" s="175" t="s">
        <v>123</v>
      </c>
    </row>
    <row r="229" spans="2:65" s="13" customFormat="1" ht="11.25">
      <c r="B229" s="182"/>
      <c r="D229" s="174" t="s">
        <v>153</v>
      </c>
      <c r="E229" s="183" t="s">
        <v>1</v>
      </c>
      <c r="F229" s="184" t="s">
        <v>155</v>
      </c>
      <c r="H229" s="185">
        <v>267.61799999999999</v>
      </c>
      <c r="I229" s="186"/>
      <c r="L229" s="182"/>
      <c r="M229" s="187"/>
      <c r="N229" s="188"/>
      <c r="O229" s="188"/>
      <c r="P229" s="188"/>
      <c r="Q229" s="188"/>
      <c r="R229" s="188"/>
      <c r="S229" s="188"/>
      <c r="T229" s="189"/>
      <c r="AT229" s="183" t="s">
        <v>153</v>
      </c>
      <c r="AU229" s="183" t="s">
        <v>130</v>
      </c>
      <c r="AV229" s="13" t="s">
        <v>124</v>
      </c>
      <c r="AW229" s="13" t="s">
        <v>29</v>
      </c>
      <c r="AX229" s="13" t="s">
        <v>81</v>
      </c>
      <c r="AY229" s="183" t="s">
        <v>123</v>
      </c>
    </row>
    <row r="230" spans="2:65" s="1" customFormat="1" ht="24" customHeight="1">
      <c r="B230" s="150"/>
      <c r="C230" s="164" t="s">
        <v>193</v>
      </c>
      <c r="D230" s="164" t="s">
        <v>136</v>
      </c>
      <c r="E230" s="165" t="s">
        <v>466</v>
      </c>
      <c r="F230" s="166" t="s">
        <v>467</v>
      </c>
      <c r="G230" s="167" t="s">
        <v>133</v>
      </c>
      <c r="H230" s="168">
        <v>275.64699999999999</v>
      </c>
      <c r="I230" s="169"/>
      <c r="J230" s="168">
        <f>ROUND(I230*H230,3)</f>
        <v>0</v>
      </c>
      <c r="K230" s="166" t="s">
        <v>1</v>
      </c>
      <c r="L230" s="170"/>
      <c r="M230" s="171" t="s">
        <v>1</v>
      </c>
      <c r="N230" s="172" t="s">
        <v>39</v>
      </c>
      <c r="O230" s="54"/>
      <c r="P230" s="159">
        <f>O230*H230</f>
        <v>0</v>
      </c>
      <c r="Q230" s="159">
        <v>2.9899835659375901E-3</v>
      </c>
      <c r="R230" s="159">
        <f>Q230*H230</f>
        <v>0.82417999999999891</v>
      </c>
      <c r="S230" s="159">
        <v>0</v>
      </c>
      <c r="T230" s="160">
        <f>S230*H230</f>
        <v>0</v>
      </c>
      <c r="AR230" s="161" t="s">
        <v>139</v>
      </c>
      <c r="AT230" s="161" t="s">
        <v>136</v>
      </c>
      <c r="AU230" s="161" t="s">
        <v>130</v>
      </c>
      <c r="AY230" s="16" t="s">
        <v>123</v>
      </c>
      <c r="BE230" s="162">
        <f>IF(N230="základná",J230,0)</f>
        <v>0</v>
      </c>
      <c r="BF230" s="162">
        <f>IF(N230="znížená",J230,0)</f>
        <v>0</v>
      </c>
      <c r="BG230" s="162">
        <f>IF(N230="zákl. prenesená",J230,0)</f>
        <v>0</v>
      </c>
      <c r="BH230" s="162">
        <f>IF(N230="zníž. prenesená",J230,0)</f>
        <v>0</v>
      </c>
      <c r="BI230" s="162">
        <f>IF(N230="nulová",J230,0)</f>
        <v>0</v>
      </c>
      <c r="BJ230" s="16" t="s">
        <v>130</v>
      </c>
      <c r="BK230" s="163">
        <f>ROUND(I230*H230,3)</f>
        <v>0</v>
      </c>
      <c r="BL230" s="16" t="s">
        <v>124</v>
      </c>
      <c r="BM230" s="161" t="s">
        <v>468</v>
      </c>
    </row>
    <row r="231" spans="2:65" s="12" customFormat="1" ht="11.25">
      <c r="B231" s="173"/>
      <c r="D231" s="174" t="s">
        <v>153</v>
      </c>
      <c r="E231" s="175" t="s">
        <v>1</v>
      </c>
      <c r="F231" s="176" t="s">
        <v>469</v>
      </c>
      <c r="H231" s="177">
        <v>275.64699999999999</v>
      </c>
      <c r="I231" s="178"/>
      <c r="L231" s="173"/>
      <c r="M231" s="179"/>
      <c r="N231" s="180"/>
      <c r="O231" s="180"/>
      <c r="P231" s="180"/>
      <c r="Q231" s="180"/>
      <c r="R231" s="180"/>
      <c r="S231" s="180"/>
      <c r="T231" s="181"/>
      <c r="AT231" s="175" t="s">
        <v>153</v>
      </c>
      <c r="AU231" s="175" t="s">
        <v>130</v>
      </c>
      <c r="AV231" s="12" t="s">
        <v>130</v>
      </c>
      <c r="AW231" s="12" t="s">
        <v>29</v>
      </c>
      <c r="AX231" s="12" t="s">
        <v>73</v>
      </c>
      <c r="AY231" s="175" t="s">
        <v>123</v>
      </c>
    </row>
    <row r="232" spans="2:65" s="13" customFormat="1" ht="11.25">
      <c r="B232" s="182"/>
      <c r="D232" s="174" t="s">
        <v>153</v>
      </c>
      <c r="E232" s="183" t="s">
        <v>1</v>
      </c>
      <c r="F232" s="184" t="s">
        <v>155</v>
      </c>
      <c r="H232" s="185">
        <v>275.64699999999999</v>
      </c>
      <c r="I232" s="186"/>
      <c r="L232" s="182"/>
      <c r="M232" s="187"/>
      <c r="N232" s="188"/>
      <c r="O232" s="188"/>
      <c r="P232" s="188"/>
      <c r="Q232" s="188"/>
      <c r="R232" s="188"/>
      <c r="S232" s="188"/>
      <c r="T232" s="189"/>
      <c r="AT232" s="183" t="s">
        <v>153</v>
      </c>
      <c r="AU232" s="183" t="s">
        <v>130</v>
      </c>
      <c r="AV232" s="13" t="s">
        <v>124</v>
      </c>
      <c r="AW232" s="13" t="s">
        <v>29</v>
      </c>
      <c r="AX232" s="13" t="s">
        <v>81</v>
      </c>
      <c r="AY232" s="183" t="s">
        <v>123</v>
      </c>
    </row>
    <row r="233" spans="2:65" s="1" customFormat="1" ht="24" customHeight="1">
      <c r="B233" s="150"/>
      <c r="C233" s="151" t="s">
        <v>470</v>
      </c>
      <c r="D233" s="151" t="s">
        <v>126</v>
      </c>
      <c r="E233" s="152" t="s">
        <v>471</v>
      </c>
      <c r="F233" s="153" t="s">
        <v>472</v>
      </c>
      <c r="G233" s="154" t="s">
        <v>133</v>
      </c>
      <c r="H233" s="155">
        <v>327.85399999999998</v>
      </c>
      <c r="I233" s="156"/>
      <c r="J233" s="155">
        <f>ROUND(I233*H233,3)</f>
        <v>0</v>
      </c>
      <c r="K233" s="153" t="s">
        <v>1</v>
      </c>
      <c r="L233" s="31"/>
      <c r="M233" s="157" t="s">
        <v>1</v>
      </c>
      <c r="N233" s="158" t="s">
        <v>39</v>
      </c>
      <c r="O233" s="54"/>
      <c r="P233" s="159">
        <f>O233*H233</f>
        <v>0</v>
      </c>
      <c r="Q233" s="159">
        <v>0</v>
      </c>
      <c r="R233" s="159">
        <f>Q233*H233</f>
        <v>0</v>
      </c>
      <c r="S233" s="159">
        <v>0</v>
      </c>
      <c r="T233" s="160">
        <f>S233*H233</f>
        <v>0</v>
      </c>
      <c r="AR233" s="161" t="s">
        <v>124</v>
      </c>
      <c r="AT233" s="161" t="s">
        <v>126</v>
      </c>
      <c r="AU233" s="161" t="s">
        <v>130</v>
      </c>
      <c r="AY233" s="16" t="s">
        <v>123</v>
      </c>
      <c r="BE233" s="162">
        <f>IF(N233="základná",J233,0)</f>
        <v>0</v>
      </c>
      <c r="BF233" s="162">
        <f>IF(N233="znížená",J233,0)</f>
        <v>0</v>
      </c>
      <c r="BG233" s="162">
        <f>IF(N233="zákl. prenesená",J233,0)</f>
        <v>0</v>
      </c>
      <c r="BH233" s="162">
        <f>IF(N233="zníž. prenesená",J233,0)</f>
        <v>0</v>
      </c>
      <c r="BI233" s="162">
        <f>IF(N233="nulová",J233,0)</f>
        <v>0</v>
      </c>
      <c r="BJ233" s="16" t="s">
        <v>130</v>
      </c>
      <c r="BK233" s="163">
        <f>ROUND(I233*H233,3)</f>
        <v>0</v>
      </c>
      <c r="BL233" s="16" t="s">
        <v>124</v>
      </c>
      <c r="BM233" s="161" t="s">
        <v>473</v>
      </c>
    </row>
    <row r="234" spans="2:65" s="11" customFormat="1" ht="25.9" customHeight="1">
      <c r="B234" s="137"/>
      <c r="D234" s="138" t="s">
        <v>72</v>
      </c>
      <c r="E234" s="139" t="s">
        <v>136</v>
      </c>
      <c r="F234" s="139" t="s">
        <v>474</v>
      </c>
      <c r="I234" s="140"/>
      <c r="J234" s="141">
        <f>BK234</f>
        <v>0</v>
      </c>
      <c r="L234" s="137"/>
      <c r="M234" s="142"/>
      <c r="N234" s="143"/>
      <c r="O234" s="143"/>
      <c r="P234" s="144">
        <f>P235</f>
        <v>0</v>
      </c>
      <c r="Q234" s="143"/>
      <c r="R234" s="144">
        <f>R235</f>
        <v>0</v>
      </c>
      <c r="S234" s="143"/>
      <c r="T234" s="145">
        <f>T235</f>
        <v>0</v>
      </c>
      <c r="AR234" s="138" t="s">
        <v>81</v>
      </c>
      <c r="AT234" s="146" t="s">
        <v>72</v>
      </c>
      <c r="AU234" s="146" t="s">
        <v>73</v>
      </c>
      <c r="AY234" s="138" t="s">
        <v>123</v>
      </c>
      <c r="BK234" s="147">
        <f>BK235</f>
        <v>0</v>
      </c>
    </row>
    <row r="235" spans="2:65" s="11" customFormat="1" ht="22.9" customHeight="1">
      <c r="B235" s="137"/>
      <c r="D235" s="138" t="s">
        <v>72</v>
      </c>
      <c r="E235" s="148" t="s">
        <v>475</v>
      </c>
      <c r="F235" s="148" t="s">
        <v>476</v>
      </c>
      <c r="I235" s="140"/>
      <c r="J235" s="149">
        <f>BK235</f>
        <v>0</v>
      </c>
      <c r="L235" s="137"/>
      <c r="M235" s="142"/>
      <c r="N235" s="143"/>
      <c r="O235" s="143"/>
      <c r="P235" s="144">
        <f>SUM(P236:P241)</f>
        <v>0</v>
      </c>
      <c r="Q235" s="143"/>
      <c r="R235" s="144">
        <f>SUM(R236:R241)</f>
        <v>0</v>
      </c>
      <c r="S235" s="143"/>
      <c r="T235" s="145">
        <f>SUM(T236:T241)</f>
        <v>0</v>
      </c>
      <c r="AR235" s="138" t="s">
        <v>81</v>
      </c>
      <c r="AT235" s="146" t="s">
        <v>72</v>
      </c>
      <c r="AU235" s="146" t="s">
        <v>81</v>
      </c>
      <c r="AY235" s="138" t="s">
        <v>123</v>
      </c>
      <c r="BK235" s="147">
        <f>SUM(BK236:BK241)</f>
        <v>0</v>
      </c>
    </row>
    <row r="236" spans="2:65" s="1" customFormat="1" ht="16.5" customHeight="1">
      <c r="B236" s="150"/>
      <c r="C236" s="151" t="s">
        <v>197</v>
      </c>
      <c r="D236" s="151" t="s">
        <v>126</v>
      </c>
      <c r="E236" s="152" t="s">
        <v>477</v>
      </c>
      <c r="F236" s="153" t="s">
        <v>478</v>
      </c>
      <c r="G236" s="154" t="s">
        <v>479</v>
      </c>
      <c r="H236" s="155">
        <v>1</v>
      </c>
      <c r="I236" s="156"/>
      <c r="J236" s="155">
        <f>ROUND(I236*H236,3)</f>
        <v>0</v>
      </c>
      <c r="K236" s="153" t="s">
        <v>1</v>
      </c>
      <c r="L236" s="31"/>
      <c r="M236" s="157" t="s">
        <v>1</v>
      </c>
      <c r="N236" s="158" t="s">
        <v>39</v>
      </c>
      <c r="O236" s="54"/>
      <c r="P236" s="159">
        <f>O236*H236</f>
        <v>0</v>
      </c>
      <c r="Q236" s="159">
        <v>0</v>
      </c>
      <c r="R236" s="159">
        <f>Q236*H236</f>
        <v>0</v>
      </c>
      <c r="S236" s="159">
        <v>0</v>
      </c>
      <c r="T236" s="160">
        <f>S236*H236</f>
        <v>0</v>
      </c>
      <c r="AR236" s="161" t="s">
        <v>124</v>
      </c>
      <c r="AT236" s="161" t="s">
        <v>126</v>
      </c>
      <c r="AU236" s="161" t="s">
        <v>130</v>
      </c>
      <c r="AY236" s="16" t="s">
        <v>123</v>
      </c>
      <c r="BE236" s="162">
        <f>IF(N236="základná",J236,0)</f>
        <v>0</v>
      </c>
      <c r="BF236" s="162">
        <f>IF(N236="znížená",J236,0)</f>
        <v>0</v>
      </c>
      <c r="BG236" s="162">
        <f>IF(N236="zákl. prenesená",J236,0)</f>
        <v>0</v>
      </c>
      <c r="BH236" s="162">
        <f>IF(N236="zníž. prenesená",J236,0)</f>
        <v>0</v>
      </c>
      <c r="BI236" s="162">
        <f>IF(N236="nulová",J236,0)</f>
        <v>0</v>
      </c>
      <c r="BJ236" s="16" t="s">
        <v>130</v>
      </c>
      <c r="BK236" s="163">
        <f>ROUND(I236*H236,3)</f>
        <v>0</v>
      </c>
      <c r="BL236" s="16" t="s">
        <v>124</v>
      </c>
      <c r="BM236" s="161" t="s">
        <v>480</v>
      </c>
    </row>
    <row r="237" spans="2:65" s="12" customFormat="1" ht="11.25">
      <c r="B237" s="173"/>
      <c r="D237" s="174" t="s">
        <v>153</v>
      </c>
      <c r="E237" s="175" t="s">
        <v>1</v>
      </c>
      <c r="F237" s="176" t="s">
        <v>435</v>
      </c>
      <c r="H237" s="177">
        <v>1</v>
      </c>
      <c r="I237" s="178"/>
      <c r="L237" s="173"/>
      <c r="M237" s="179"/>
      <c r="N237" s="180"/>
      <c r="O237" s="180"/>
      <c r="P237" s="180"/>
      <c r="Q237" s="180"/>
      <c r="R237" s="180"/>
      <c r="S237" s="180"/>
      <c r="T237" s="181"/>
      <c r="AT237" s="175" t="s">
        <v>153</v>
      </c>
      <c r="AU237" s="175" t="s">
        <v>130</v>
      </c>
      <c r="AV237" s="12" t="s">
        <v>130</v>
      </c>
      <c r="AW237" s="12" t="s">
        <v>29</v>
      </c>
      <c r="AX237" s="12" t="s">
        <v>73</v>
      </c>
      <c r="AY237" s="175" t="s">
        <v>123</v>
      </c>
    </row>
    <row r="238" spans="2:65" s="13" customFormat="1" ht="11.25">
      <c r="B238" s="182"/>
      <c r="D238" s="174" t="s">
        <v>153</v>
      </c>
      <c r="E238" s="183" t="s">
        <v>1</v>
      </c>
      <c r="F238" s="184" t="s">
        <v>155</v>
      </c>
      <c r="H238" s="185">
        <v>1</v>
      </c>
      <c r="I238" s="186"/>
      <c r="L238" s="182"/>
      <c r="M238" s="187"/>
      <c r="N238" s="188"/>
      <c r="O238" s="188"/>
      <c r="P238" s="188"/>
      <c r="Q238" s="188"/>
      <c r="R238" s="188"/>
      <c r="S238" s="188"/>
      <c r="T238" s="189"/>
      <c r="AT238" s="183" t="s">
        <v>153</v>
      </c>
      <c r="AU238" s="183" t="s">
        <v>130</v>
      </c>
      <c r="AV238" s="13" t="s">
        <v>124</v>
      </c>
      <c r="AW238" s="13" t="s">
        <v>29</v>
      </c>
      <c r="AX238" s="13" t="s">
        <v>81</v>
      </c>
      <c r="AY238" s="183" t="s">
        <v>123</v>
      </c>
    </row>
    <row r="239" spans="2:65" s="1" customFormat="1" ht="16.5" customHeight="1">
      <c r="B239" s="150"/>
      <c r="C239" s="151" t="s">
        <v>481</v>
      </c>
      <c r="D239" s="151" t="s">
        <v>126</v>
      </c>
      <c r="E239" s="152" t="s">
        <v>482</v>
      </c>
      <c r="F239" s="153" t="s">
        <v>483</v>
      </c>
      <c r="G239" s="154" t="s">
        <v>479</v>
      </c>
      <c r="H239" s="155">
        <v>1</v>
      </c>
      <c r="I239" s="156"/>
      <c r="J239" s="155">
        <f>ROUND(I239*H239,3)</f>
        <v>0</v>
      </c>
      <c r="K239" s="153" t="s">
        <v>1</v>
      </c>
      <c r="L239" s="31"/>
      <c r="M239" s="157" t="s">
        <v>1</v>
      </c>
      <c r="N239" s="158" t="s">
        <v>39</v>
      </c>
      <c r="O239" s="54"/>
      <c r="P239" s="159">
        <f>O239*H239</f>
        <v>0</v>
      </c>
      <c r="Q239" s="159">
        <v>0</v>
      </c>
      <c r="R239" s="159">
        <f>Q239*H239</f>
        <v>0</v>
      </c>
      <c r="S239" s="159">
        <v>0</v>
      </c>
      <c r="T239" s="160">
        <f>S239*H239</f>
        <v>0</v>
      </c>
      <c r="AR239" s="161" t="s">
        <v>124</v>
      </c>
      <c r="AT239" s="161" t="s">
        <v>126</v>
      </c>
      <c r="AU239" s="161" t="s">
        <v>130</v>
      </c>
      <c r="AY239" s="16" t="s">
        <v>123</v>
      </c>
      <c r="BE239" s="162">
        <f>IF(N239="základná",J239,0)</f>
        <v>0</v>
      </c>
      <c r="BF239" s="162">
        <f>IF(N239="znížená",J239,0)</f>
        <v>0</v>
      </c>
      <c r="BG239" s="162">
        <f>IF(N239="zákl. prenesená",J239,0)</f>
        <v>0</v>
      </c>
      <c r="BH239" s="162">
        <f>IF(N239="zníž. prenesená",J239,0)</f>
        <v>0</v>
      </c>
      <c r="BI239" s="162">
        <f>IF(N239="nulová",J239,0)</f>
        <v>0</v>
      </c>
      <c r="BJ239" s="16" t="s">
        <v>130</v>
      </c>
      <c r="BK239" s="163">
        <f>ROUND(I239*H239,3)</f>
        <v>0</v>
      </c>
      <c r="BL239" s="16" t="s">
        <v>124</v>
      </c>
      <c r="BM239" s="161" t="s">
        <v>484</v>
      </c>
    </row>
    <row r="240" spans="2:65" s="12" customFormat="1" ht="11.25">
      <c r="B240" s="173"/>
      <c r="D240" s="174" t="s">
        <v>153</v>
      </c>
      <c r="E240" s="175" t="s">
        <v>1</v>
      </c>
      <c r="F240" s="176" t="s">
        <v>435</v>
      </c>
      <c r="H240" s="177">
        <v>1</v>
      </c>
      <c r="I240" s="178"/>
      <c r="L240" s="173"/>
      <c r="M240" s="179"/>
      <c r="N240" s="180"/>
      <c r="O240" s="180"/>
      <c r="P240" s="180"/>
      <c r="Q240" s="180"/>
      <c r="R240" s="180"/>
      <c r="S240" s="180"/>
      <c r="T240" s="181"/>
      <c r="AT240" s="175" t="s">
        <v>153</v>
      </c>
      <c r="AU240" s="175" t="s">
        <v>130</v>
      </c>
      <c r="AV240" s="12" t="s">
        <v>130</v>
      </c>
      <c r="AW240" s="12" t="s">
        <v>29</v>
      </c>
      <c r="AX240" s="12" t="s">
        <v>73</v>
      </c>
      <c r="AY240" s="175" t="s">
        <v>123</v>
      </c>
    </row>
    <row r="241" spans="2:51" s="13" customFormat="1" ht="11.25">
      <c r="B241" s="182"/>
      <c r="D241" s="174" t="s">
        <v>153</v>
      </c>
      <c r="E241" s="183" t="s">
        <v>1</v>
      </c>
      <c r="F241" s="184" t="s">
        <v>155</v>
      </c>
      <c r="H241" s="185">
        <v>1</v>
      </c>
      <c r="I241" s="186"/>
      <c r="L241" s="182"/>
      <c r="M241" s="190"/>
      <c r="N241" s="191"/>
      <c r="O241" s="191"/>
      <c r="P241" s="191"/>
      <c r="Q241" s="191"/>
      <c r="R241" s="191"/>
      <c r="S241" s="191"/>
      <c r="T241" s="192"/>
      <c r="AT241" s="183" t="s">
        <v>153</v>
      </c>
      <c r="AU241" s="183" t="s">
        <v>130</v>
      </c>
      <c r="AV241" s="13" t="s">
        <v>124</v>
      </c>
      <c r="AW241" s="13" t="s">
        <v>29</v>
      </c>
      <c r="AX241" s="13" t="s">
        <v>81</v>
      </c>
      <c r="AY241" s="183" t="s">
        <v>123</v>
      </c>
    </row>
    <row r="242" spans="2:51" s="1" customFormat="1" ht="6.95" customHeight="1">
      <c r="B242" s="43"/>
      <c r="C242" s="44"/>
      <c r="D242" s="44"/>
      <c r="E242" s="44"/>
      <c r="F242" s="44"/>
      <c r="G242" s="44"/>
      <c r="H242" s="44"/>
      <c r="I242" s="111"/>
      <c r="J242" s="44"/>
      <c r="K242" s="44"/>
      <c r="L242" s="31"/>
    </row>
  </sheetData>
  <autoFilter ref="C129:K241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01 - Rozpocet s VV I - 01...</vt:lpstr>
      <vt:lpstr>02 - Rozpocet s VV I - 02...</vt:lpstr>
      <vt:lpstr>03 - Rozpocet s VV I - 03...</vt:lpstr>
      <vt:lpstr>04 - Rozpocet s VV I - 04...</vt:lpstr>
      <vt:lpstr>'01 - Rozpocet s VV I - 01...'!Názvy_tlače</vt:lpstr>
      <vt:lpstr>'02 - Rozpocet s VV I - 02...'!Názvy_tlače</vt:lpstr>
      <vt:lpstr>'03 - Rozpocet s VV I - 03...'!Názvy_tlače</vt:lpstr>
      <vt:lpstr>'04 - Rozpocet s VV I - 04...'!Názvy_tlače</vt:lpstr>
      <vt:lpstr>'Rekapitulácia stavby'!Názvy_tlače</vt:lpstr>
      <vt:lpstr>'01 - Rozpocet s VV I - 01...'!Oblasť_tlače</vt:lpstr>
      <vt:lpstr>'02 - Rozpocet s VV I - 02...'!Oblasť_tlače</vt:lpstr>
      <vt:lpstr>'03 - Rozpocet s VV I - 03...'!Oblasť_tlače</vt:lpstr>
      <vt:lpstr>'04 - Rozpocet s VV I - 04...'!Oblasť_tlače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DESKTOP-0JE1LSN\anna_hricova</dc:creator>
  <cp:lastModifiedBy>Lucia Balogová</cp:lastModifiedBy>
  <dcterms:created xsi:type="dcterms:W3CDTF">2019-03-15T13:41:14Z</dcterms:created>
  <dcterms:modified xsi:type="dcterms:W3CDTF">2019-03-18T17:48:12Z</dcterms:modified>
</cp:coreProperties>
</file>